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730"/>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0\"/>
    </mc:Choice>
  </mc:AlternateContent>
  <xr:revisionPtr revIDLastSave="0" documentId="13_ncr:1_{A4E9BD31-5F7F-4815-98D6-72BEC101CF63}" xr6:coauthVersionLast="45" xr6:coauthVersionMax="45" xr10:uidLastSave="{00000000-0000-0000-0000-000000000000}"/>
  <bookViews>
    <workbookView xWindow="2505" yWindow="2505" windowWidth="24045" windowHeight="12825" tabRatio="842" activeTab="2" xr2:uid="{00000000-000D-0000-FFFF-FFFF00000000}"/>
  </bookViews>
  <sheets>
    <sheet name="Formato" sheetId="316" r:id="rId1"/>
    <sheet name="Predial" sheetId="739" r:id="rId2"/>
    <sheet name="Financiero" sheetId="640" r:id="rId3"/>
    <sheet name="Registro fotográfico social" sheetId="740" r:id="rId4"/>
    <sheet name="Registro fotográfico redes" sheetId="703" r:id="rId5"/>
    <sheet name="Registro fotográfico técnico" sheetId="734" r:id="rId6"/>
    <sheet name="Registro fotográfico túnel" sheetId="736" r:id="rId7"/>
    <sheet name="Registro fotográfico puentes" sheetId="735" r:id="rId8"/>
    <sheet name="Registro fotográfico OyM" sheetId="733" r:id="rId9"/>
    <sheet name="Reg fotográfico ambiental UF1y3" sheetId="737" r:id="rId10"/>
    <sheet name="Reg fotográfico ambiental UF2.1" sheetId="738"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8">#REF!</definedName>
    <definedName name="\g" localSheetId="4">#REF!</definedName>
    <definedName name="\g" localSheetId="5">#REF!</definedName>
    <definedName name="\g" localSheetId="6">#REF!</definedName>
    <definedName name="\g">#REF!</definedName>
    <definedName name="\m" localSheetId="4">#REF!</definedName>
    <definedName name="\m" localSheetId="5">#REF!</definedName>
    <definedName name="\m">#REF!</definedName>
    <definedName name="\n" localSheetId="4">#REF!</definedName>
    <definedName name="\n" localSheetId="5">#REF!</definedName>
    <definedName name="\n">#REF!</definedName>
    <definedName name="\p" localSheetId="4">#REF!</definedName>
    <definedName name="\p" localSheetId="5">#REF!</definedName>
    <definedName name="\p">#REF!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8">#REF!</definedName>
    <definedName name="_____________L1" localSheetId="4">#REF!</definedName>
    <definedName name="_____________L1">#REF!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8">#REF!</definedName>
    <definedName name="____________L1" localSheetId="4">#REF!</definedName>
    <definedName name="____________L1">#REF!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8">#REF!</definedName>
    <definedName name="___________A1" localSheetId="4">#REF!</definedName>
    <definedName name="___________A1">#REF!</definedName>
    <definedName name="___________A25" localSheetId="8">#REF!</definedName>
    <definedName name="___________A25" localSheetId="4">#REF!</definedName>
    <definedName name="___________A25">#REF!</definedName>
    <definedName name="___________CD1" localSheetId="4">#REF!</definedName>
    <definedName name="___________CD1">#REF!</definedName>
    <definedName name="___________ddd1" localSheetId="4">#REF!</definedName>
    <definedName name="___________ddd1">#REF!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8">#REF!</definedName>
    <definedName name="___________K1" localSheetId="4">#REF!</definedName>
    <definedName name="___________K1">#REF!</definedName>
    <definedName name="___________L1" localSheetId="8">#REF!</definedName>
    <definedName name="___________L1" localSheetId="4">#REF!</definedName>
    <definedName name="___________L1">#REF!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8">#REF!</definedName>
    <definedName name="__________L1" localSheetId="4">#REF!</definedName>
    <definedName name="__________L1">#REF!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8">#REF!</definedName>
    <definedName name="_________A1" localSheetId="4">#REF!</definedName>
    <definedName name="_________A1">#REF!</definedName>
    <definedName name="_________A25" localSheetId="8">#REF!</definedName>
    <definedName name="_________A25" localSheetId="4">#REF!</definedName>
    <definedName name="_________A25">#REF!</definedName>
    <definedName name="_________CD1" localSheetId="4">#REF!</definedName>
    <definedName name="_________CD1">#REF!</definedName>
    <definedName name="_________ddd1" localSheetId="4">#REF!</definedName>
    <definedName name="_________ddd1">#REF!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8">#REF!</definedName>
    <definedName name="_________K1" localSheetId="4">#REF!</definedName>
    <definedName name="_________K1">#REF!</definedName>
    <definedName name="_________L1" localSheetId="8">#REF!</definedName>
    <definedName name="_________L1" localSheetId="4">#REF!</definedName>
    <definedName name="_________L1">#REF!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8">#REF!</definedName>
    <definedName name="________a03" localSheetId="4">#REF!</definedName>
    <definedName name="________a03">#REF!</definedName>
    <definedName name="________A1" localSheetId="8">#REF!</definedName>
    <definedName name="________A1" localSheetId="4">#REF!</definedName>
    <definedName name="________A1">#REF!</definedName>
    <definedName name="________A25" localSheetId="4">#REF!</definedName>
    <definedName name="________A25">#REF!</definedName>
    <definedName name="________CD1" localSheetId="4">#REF!</definedName>
    <definedName name="________CD1">#REF!</definedName>
    <definedName name="________ddd1" localSheetId="4">#REF!</definedName>
    <definedName name="________ddd1">#REF!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8">#REF!</definedName>
    <definedName name="________K1" localSheetId="4">#REF!</definedName>
    <definedName name="________K1">#REF!</definedName>
    <definedName name="________L1" localSheetId="8">#REF!</definedName>
    <definedName name="________L1" localSheetId="4">#REF!</definedName>
    <definedName name="________L1">#REF!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8">#REF!</definedName>
    <definedName name="_______a03" localSheetId="4">#REF!</definedName>
    <definedName name="_______a03">#REF!</definedName>
    <definedName name="_______A1" localSheetId="8">#REF!</definedName>
    <definedName name="_______A1" localSheetId="4">#REF!</definedName>
    <definedName name="_______A1">#REF!</definedName>
    <definedName name="_______A25" localSheetId="4">#REF!</definedName>
    <definedName name="_______A25">#REF!</definedName>
    <definedName name="_______CD1" localSheetId="4">#REF!</definedName>
    <definedName name="_______CD1">#REF!</definedName>
    <definedName name="_______ddd1" localSheetId="4">#REF!</definedName>
    <definedName name="_______ddd1">#REF!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8">#REF!</definedName>
    <definedName name="______a03" localSheetId="4">#REF!</definedName>
    <definedName name="______a03">#REF!</definedName>
    <definedName name="______A1" localSheetId="8">#REF!</definedName>
    <definedName name="______A1" localSheetId="4">#REF!</definedName>
    <definedName name="______A1">#REF!</definedName>
    <definedName name="______A25" localSheetId="4">#REF!</definedName>
    <definedName name="______A25">#REF!</definedName>
    <definedName name="______CD1" localSheetId="4">#REF!</definedName>
    <definedName name="______CD1">#REF!</definedName>
    <definedName name="______ddd1" localSheetId="4">#REF!</definedName>
    <definedName name="______ddd1">#REF!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8">#REF!</definedName>
    <definedName name="______K1" localSheetId="4">#REF!</definedName>
    <definedName name="______K1">#REF!</definedName>
    <definedName name="______L1" localSheetId="8">#REF!</definedName>
    <definedName name="______L1" localSheetId="4">#REF!</definedName>
    <definedName name="______L1">#REF!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8">#REF!</definedName>
    <definedName name="_____a03" localSheetId="4">#REF!</definedName>
    <definedName name="_____a03">#REF!</definedName>
    <definedName name="_____A1" localSheetId="8">#REF!</definedName>
    <definedName name="_____A1" localSheetId="4">#REF!</definedName>
    <definedName name="_____A1">#REF!</definedName>
    <definedName name="_____A25" localSheetId="4">#REF!</definedName>
    <definedName name="_____A25">#REF!</definedName>
    <definedName name="_____CD1" localSheetId="4">#REF!</definedName>
    <definedName name="_____CD1">#REF!</definedName>
    <definedName name="_____ddd1" localSheetId="4">#REF!</definedName>
    <definedName name="_____ddd1">#REF!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8">#REF!</definedName>
    <definedName name="____a03" localSheetId="4">#REF!</definedName>
    <definedName name="____a03">#REF!</definedName>
    <definedName name="____A1" localSheetId="8">#REF!</definedName>
    <definedName name="____A1" localSheetId="4">#REF!</definedName>
    <definedName name="____A1">#REF!</definedName>
    <definedName name="____A25" localSheetId="4">#REF!</definedName>
    <definedName name="____A25">#REF!</definedName>
    <definedName name="____CD1" localSheetId="4">#REF!</definedName>
    <definedName name="____CD1">#REF!</definedName>
    <definedName name="____ddd1" localSheetId="4">#REF!</definedName>
    <definedName name="____ddd1">#REF!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8">#REF!</definedName>
    <definedName name="___a03" localSheetId="4">#REF!</definedName>
    <definedName name="___a03">#REF!</definedName>
    <definedName name="___A1" localSheetId="8">#REF!</definedName>
    <definedName name="___A1" localSheetId="4">#REF!</definedName>
    <definedName name="___A1">#REF!</definedName>
    <definedName name="___A25" localSheetId="4">#REF!</definedName>
    <definedName name="___A25">#REF!</definedName>
    <definedName name="___CD1" localSheetId="4">#REF!</definedName>
    <definedName name="___CD1">#REF!</definedName>
    <definedName name="___ddd1" localSheetId="4">#REF!</definedName>
    <definedName name="___ddd1">#REF!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8">#REF!</definedName>
    <definedName name="__a03" localSheetId="4">#REF!</definedName>
    <definedName name="__a03">#REF!</definedName>
    <definedName name="__A1" localSheetId="8">#REF!</definedName>
    <definedName name="__A1" localSheetId="4">#REF!</definedName>
    <definedName name="__A1">#REF!</definedName>
    <definedName name="__A25" localSheetId="4">#REF!</definedName>
    <definedName name="__A25">#REF!</definedName>
    <definedName name="__CD1" localSheetId="4">#REF!</definedName>
    <definedName name="__CD1">#REF!</definedName>
    <definedName name="__ddd1" localSheetId="4">#REF!</definedName>
    <definedName name="__ddd1">#REF!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8">#REF!</definedName>
    <definedName name="__K1" localSheetId="4">#REF!</definedName>
    <definedName name="__K1">#REF!</definedName>
    <definedName name="__L1" localSheetId="8">#REF!</definedName>
    <definedName name="__L1" localSheetId="4">#REF!</definedName>
    <definedName name="__L1">#REF!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8">#REF!</definedName>
    <definedName name="_a03" localSheetId="4">#REF!</definedName>
    <definedName name="_a03">#REF!</definedName>
    <definedName name="_A1" localSheetId="8">#REF!</definedName>
    <definedName name="_A1" localSheetId="4">#REF!</definedName>
    <definedName name="_A1">#REF!</definedName>
    <definedName name="_A25" localSheetId="4">#REF!</definedName>
    <definedName name="_A25">#REF!</definedName>
    <definedName name="_CD1" localSheetId="4">#REF!</definedName>
    <definedName name="_CD1">#REF!</definedName>
    <definedName name="_ddd1" localSheetId="4">#REF!</definedName>
    <definedName name="_ddd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4">#REF!</definedName>
    <definedName name="_L1" localSheetId="5">#REF!</definedName>
    <definedName name="_L1" localSheetId="6">#REF!</definedName>
    <definedName name="_L1">#REF!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4">#REF!</definedName>
    <definedName name="_vz2">#REF!</definedName>
    <definedName name="A" localSheetId="4">#REF!</definedName>
    <definedName name="A">#REF!</definedName>
    <definedName name="A_IMPRESIÓN_IM" localSheetId="4">#REF!</definedName>
    <definedName name="A_IMPRESIÓN_IM" localSheetId="5">#REF!</definedName>
    <definedName name="A_IMPRESIÓN_IM">#REF!</definedName>
    <definedName name="AAA" localSheetId="4">#REF!</definedName>
    <definedName name="AAA">#REF!</definedName>
    <definedName name="AAAA" localSheetId="4">#REF!</definedName>
    <definedName name="AAAA">#REF!</definedName>
    <definedName name="AAAAA" localSheetId="4">#REF!</definedName>
    <definedName name="AAAAA">#REF!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UF1y3'!$A$1:$M$395</definedName>
    <definedName name="_xlnm.Print_Area" localSheetId="8">'Registro fotográfico OyM'!$B$1:$M$101</definedName>
    <definedName name="_xlnm.Print_Area" localSheetId="4">'Registro fotográfico redes'!$B$1:$L$117</definedName>
    <definedName name="_xlnm.Print_Area" localSheetId="3">'Registro fotográfico social'!$B$1:$L$101</definedName>
    <definedName name="_xlnm.Print_Area" localSheetId="5">'Registro fotográfico técnico'!$B$1:$L$104</definedName>
    <definedName name="_xlnm.Print_Area" localSheetId="6">'Registro fotográfico túnel'!$B$1:$M$229</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9">#REF!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 localSheetId="4">#REF!</definedName>
    <definedName name="C.B.R._USME">#REF!</definedName>
    <definedName name="C.B.R_Usme" localSheetId="4">#REF!</definedName>
    <definedName name="C.B.R_Usme">#REF!</definedName>
    <definedName name="C_B_R_USME" localSheetId="4">#REF!</definedName>
    <definedName name="C_B_R_USME">#REF!</definedName>
    <definedName name="CARACTERIZACION" localSheetId="4">#REF!</definedName>
    <definedName name="CARACTERIZACION">#REF!</definedName>
    <definedName name="CARAS" localSheetId="4">#REF!</definedName>
    <definedName name="CARAS">#REF!</definedName>
    <definedName name="CARASF2" localSheetId="4">#REF!</definedName>
    <definedName name="CARASF2">#REF!</definedName>
    <definedName name="CARLOS" localSheetId="4">#REF!</definedName>
    <definedName name="CARLOS">#REF!</definedName>
    <definedName name="CARSF1" localSheetId="4">#REF!</definedName>
    <definedName name="CARSF1">#REF!</definedName>
    <definedName name="CARSF2" localSheetId="4">#REF!</definedName>
    <definedName name="CARSF2">#REF!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4">#REF!</definedName>
    <definedName name="CUADR1">#REF!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4">#REF!</definedName>
    <definedName name="CVBBB">#REF!</definedName>
    <definedName name="D" localSheetId="8">#REF!</definedName>
    <definedName name="D" localSheetId="4">#REF!</definedName>
    <definedName name="D" localSheetId="5">#REF!</definedName>
    <definedName name="D" localSheetId="6">#REF!</definedName>
    <definedName name="D">#REF!</definedName>
    <definedName name="Datos" localSheetId="4">#REF!</definedName>
    <definedName name="Datos" localSheetId="5">#REF!</definedName>
    <definedName name="Datos">#REF!</definedName>
    <definedName name="dddd" localSheetId="4">#REF!</definedName>
    <definedName name="dddd">#REF!</definedName>
    <definedName name="DEPARTAMENTO" localSheetId="4">#REF!</definedName>
    <definedName name="DEPARTAMENTO" localSheetId="5">#REF!</definedName>
    <definedName name="DEPARTAMENTO">#REF!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8">#REF!</definedName>
    <definedName name="dgdgfe" localSheetId="4">#REF!</definedName>
    <definedName name="dgdgfe">#REF!</definedName>
    <definedName name="DIANA" localSheetId="8">#REF!</definedName>
    <definedName name="DIANA" localSheetId="4">#REF!</definedName>
    <definedName name="DIANA">#REF!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8">#REF!</definedName>
    <definedName name="Estabilidad" localSheetId="4">#REF!</definedName>
    <definedName name="Estabilidad">#REF!</definedName>
    <definedName name="Estabilidad2" localSheetId="8">#REF!</definedName>
    <definedName name="Estabilidad2" localSheetId="4">#REF!</definedName>
    <definedName name="Estabilidad2">#REF!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8">#REF!</definedName>
    <definedName name="FacCorec2" localSheetId="4">#REF!</definedName>
    <definedName name="FacCorec2">#REF!</definedName>
    <definedName name="Faccorec3" localSheetId="4">#REF!</definedName>
    <definedName name="Faccorec3">#REF!</definedName>
    <definedName name="FactCorrecc" localSheetId="4">#REF!</definedName>
    <definedName name="FactCorrecc">#REF!</definedName>
    <definedName name="feb" localSheetId="2">#REF!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8">#REF!</definedName>
    <definedName name="Flujo2" localSheetId="4">#REF!</definedName>
    <definedName name="Flujo2">#REF!</definedName>
    <definedName name="Flujo3" localSheetId="8">#REF!</definedName>
    <definedName name="Flujo3" localSheetId="4">#REF!</definedName>
    <definedName name="Flujo3">#REF!</definedName>
    <definedName name="Fondo" localSheetId="4">#REF!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4">#REF!</definedName>
    <definedName name="GRAF">#REF!</definedName>
    <definedName name="graNo" localSheetId="4">#REF!</definedName>
    <definedName name="graNo">#REF!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4">#REF!</definedName>
    <definedName name="J">#REF!</definedName>
    <definedName name="J.J" localSheetId="4">#REF!</definedName>
    <definedName name="J.J">#REF!</definedName>
    <definedName name="J.J5" localSheetId="4">#REF!</definedName>
    <definedName name="J.J5">#REF!</definedName>
    <definedName name="JAIME" localSheetId="4">#REF!</definedName>
    <definedName name="JAIME">#REF!</definedName>
    <definedName name="JJUUI" localSheetId="4">#REF!</definedName>
    <definedName name="JJUUI">#REF!</definedName>
    <definedName name="JKJK" localSheetId="4">#REF!</definedName>
    <definedName name="JKJK">#REF!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8">#REF!</definedName>
    <definedName name="JUANA" localSheetId="4">#REF!</definedName>
    <definedName name="JUANA">#REF!</definedName>
    <definedName name="julio" localSheetId="8">#REF!</definedName>
    <definedName name="julio" localSheetId="4">#REF!</definedName>
    <definedName name="julio">#REF!</definedName>
    <definedName name="JUSNSNS" localSheetId="4">#REF!</definedName>
    <definedName name="JUSNSNS">#REF!</definedName>
    <definedName name="K" localSheetId="4">#REF!</definedName>
    <definedName name="K" localSheetId="5">#REF!</definedName>
    <definedName name="K">#REF!</definedName>
    <definedName name="KIU" localSheetId="4">#REF!</definedName>
    <definedName name="KIU" localSheetId="5">#REF!</definedName>
    <definedName name="KIU">#REF!</definedName>
    <definedName name="KJUI" localSheetId="4">#REF!</definedName>
    <definedName name="KJUI" localSheetId="5">#REF!</definedName>
    <definedName name="KJUI">#REF!</definedName>
    <definedName name="KOIUIYUU" localSheetId="4">#REF!</definedName>
    <definedName name="KOIUIYUU" localSheetId="5">#REF!</definedName>
    <definedName name="KOIUIYUU">#REF!</definedName>
    <definedName name="KOP" localSheetId="4">#REF!</definedName>
    <definedName name="KOP" localSheetId="5">#REF!</definedName>
    <definedName name="KOP">#REF!</definedName>
    <definedName name="KSUDUD" localSheetId="4">#REF!</definedName>
    <definedName name="KSUDUD">#REF!</definedName>
    <definedName name="l" localSheetId="4">#REF!</definedName>
    <definedName name="l">#REF!</definedName>
    <definedName name="lectarcilla1" localSheetId="4">#REF!</definedName>
    <definedName name="lectarcilla1">#REF!</definedName>
    <definedName name="lectarcilla2" localSheetId="4">#REF!</definedName>
    <definedName name="lectarcilla2">#REF!</definedName>
    <definedName name="lectarcilla3" localSheetId="4">#REF!</definedName>
    <definedName name="lectarcilla3">#REF!</definedName>
    <definedName name="lectarena1" localSheetId="4">#REF!</definedName>
    <definedName name="lectarena1">#REF!</definedName>
    <definedName name="lectarena2" localSheetId="4">#REF!</definedName>
    <definedName name="lectarena2">#REF!</definedName>
    <definedName name="lectarena3" localSheetId="4">#REF!</definedName>
    <definedName name="lectarena3">#REF!</definedName>
    <definedName name="LGSDGHGGSDF" localSheetId="4">#REF!</definedName>
    <definedName name="LGSDGHGGSDF">#REF!</definedName>
    <definedName name="lim.lim" localSheetId="2">[1]DATOS!#REF!</definedName>
    <definedName name="lim.lim" localSheetId="1">[2]DATOS!#REF!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8">#REF!</definedName>
    <definedName name="locali" localSheetId="4">#REF!</definedName>
    <definedName name="locali">#REF!</definedName>
    <definedName name="LUIS" localSheetId="8">#REF!</definedName>
    <definedName name="LUIS" localSheetId="4">#REF!</definedName>
    <definedName name="LUIS">#REF!</definedName>
    <definedName name="LUISJUAN" localSheetId="4">#REF!</definedName>
    <definedName name="LUISJUAN">#REF!</definedName>
    <definedName name="lusi" localSheetId="4">#REF!</definedName>
    <definedName name="lusi">#REF!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8">#REF!</definedName>
    <definedName name="MAURICIO" localSheetId="4">#REF!</definedName>
    <definedName name="MAURICIO">#REF!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4">#REF!</definedName>
    <definedName name="NOTAS">#REF!</definedName>
    <definedName name="ÑÑ" localSheetId="4">#REF!</definedName>
    <definedName name="ÑÑ">#REF!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4">#REF!</definedName>
    <definedName name="perf">#REF!</definedName>
    <definedName name="perfil" localSheetId="4">#REF!</definedName>
    <definedName name="perfil">#REF!</definedName>
    <definedName name="Peso1A" localSheetId="4">#REF!</definedName>
    <definedName name="Peso1A">#REF!</definedName>
    <definedName name="Peso2A" localSheetId="4">#REF!</definedName>
    <definedName name="Peso2A">#REF!</definedName>
    <definedName name="Peso3" localSheetId="4">#REF!</definedName>
    <definedName name="Peso3">#REF!</definedName>
    <definedName name="Peso4" localSheetId="4">#REF!</definedName>
    <definedName name="Peso4">#REF!</definedName>
    <definedName name="Pesoagua2" localSheetId="4">#REF!</definedName>
    <definedName name="Pesoagua2">#REF!</definedName>
    <definedName name="Pesoagua3" localSheetId="4">#REF!</definedName>
    <definedName name="Pesoagua3">#REF!</definedName>
    <definedName name="PesoAire" localSheetId="4">#REF!</definedName>
    <definedName name="PesoAire">#REF!</definedName>
    <definedName name="PesoAire2" localSheetId="4">#REF!</definedName>
    <definedName name="PesoAire2">#REF!</definedName>
    <definedName name="Pesoaire3" localSheetId="4">#REF!</definedName>
    <definedName name="Pesoaire3">#REF!</definedName>
    <definedName name="Pesoenagua" localSheetId="4">#REF!</definedName>
    <definedName name="Pesoenagua">#REF!</definedName>
    <definedName name="Pesoparaf3" localSheetId="4">#REF!</definedName>
    <definedName name="Pesoparaf3">#REF!</definedName>
    <definedName name="Pesoparafinada" localSheetId="4">#REF!</definedName>
    <definedName name="Pesoparafinada">#REF!</definedName>
    <definedName name="PesoParf2" localSheetId="4">#REF!</definedName>
    <definedName name="PesoParf2">#REF!</definedName>
    <definedName name="PESORETCF1" localSheetId="4">#REF!</definedName>
    <definedName name="PESORETCF1">#REF!</definedName>
    <definedName name="PESORETCF2" localSheetId="4">#REF!</definedName>
    <definedName name="PESORETCF2">#REF!</definedName>
    <definedName name="PESORETCF3" localSheetId="4">#REF!</definedName>
    <definedName name="PESORETCF3">#REF!</definedName>
    <definedName name="plano" localSheetId="4">#REF!</definedName>
    <definedName name="plano">#REF!</definedName>
    <definedName name="planta" localSheetId="4">#REF!</definedName>
    <definedName name="planta">#REF!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4">#REF!</definedName>
    <definedName name="porcentaje_gruesos" localSheetId="5">#REF!</definedName>
    <definedName name="porcentaje_gruesos">#REF!</definedName>
    <definedName name="PPP" localSheetId="4">#REF!</definedName>
    <definedName name="PPP">#REF!</definedName>
    <definedName name="PPPP" localSheetId="4">#REF!</definedName>
    <definedName name="PPPP">#REF!</definedName>
    <definedName name="PPPPP" localSheetId="4">#REF!</definedName>
    <definedName name="PPPPP">#REF!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8">#REF!</definedName>
    <definedName name="Procesos" localSheetId="4">#REF!</definedName>
    <definedName name="Procesos" localSheetId="5">#REF!</definedName>
    <definedName name="Procesos">#REF!</definedName>
    <definedName name="propiedades" localSheetId="8">#REF!</definedName>
    <definedName name="propiedades" localSheetId="4">#REF!</definedName>
    <definedName name="propiedades" localSheetId="5">#REF!</definedName>
    <definedName name="propiedades">#REF!</definedName>
    <definedName name="proporciones" localSheetId="4">#REF!</definedName>
    <definedName name="proporciones" localSheetId="5">#REF!</definedName>
    <definedName name="proporciones">#REF!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8">#REF!</definedName>
    <definedName name="reteido4" localSheetId="4">#REF!</definedName>
    <definedName name="reteido4">#REF!</definedName>
    <definedName name="Retenido1" localSheetId="8">#REF!</definedName>
    <definedName name="Retenido1" localSheetId="4">#REF!</definedName>
    <definedName name="Retenido1">#REF!</definedName>
    <definedName name="Retenido10" localSheetId="4">#REF!</definedName>
    <definedName name="Retenido10">#REF!</definedName>
    <definedName name="Retenido100" localSheetId="4">#REF!</definedName>
    <definedName name="Retenido100">#REF!</definedName>
    <definedName name="retenido112" localSheetId="4">#REF!</definedName>
    <definedName name="retenido112">#REF!</definedName>
    <definedName name="retenido12" localSheetId="4">#REF!</definedName>
    <definedName name="retenido12">#REF!</definedName>
    <definedName name="Retenido200" localSheetId="4">#REF!</definedName>
    <definedName name="Retenido200">#REF!</definedName>
    <definedName name="Retenido30" localSheetId="4">#REF!</definedName>
    <definedName name="Retenido30">#REF!</definedName>
    <definedName name="Retenido34" localSheetId="4">#REF!</definedName>
    <definedName name="Retenido34">#REF!</definedName>
    <definedName name="retenido38" localSheetId="4">#REF!</definedName>
    <definedName name="retenido38">#REF!</definedName>
    <definedName name="Retenido38." localSheetId="4">#REF!</definedName>
    <definedName name="Retenido38.">#REF!</definedName>
    <definedName name="retenido4" localSheetId="4">#REF!</definedName>
    <definedName name="retenido4">#REF!</definedName>
    <definedName name="retenido40" localSheetId="4">#REF!</definedName>
    <definedName name="retenido40">#REF!</definedName>
    <definedName name="Retenido50" localSheetId="4">#REF!</definedName>
    <definedName name="Retenido50">#REF!</definedName>
    <definedName name="Retenido8" localSheetId="4">#REF!</definedName>
    <definedName name="Retenido8">#REF!</definedName>
    <definedName name="Retenido80" localSheetId="4">#REF!</definedName>
    <definedName name="Retenido80">#REF!</definedName>
    <definedName name="RF" localSheetId="1">[2]DATOS!#REF!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8">#REF!</definedName>
    <definedName name="slskjsjs" localSheetId="4">#REF!</definedName>
    <definedName name="slskjsjs">#REF!</definedName>
    <definedName name="smi" localSheetId="8">#REF!</definedName>
    <definedName name="smi" localSheetId="4">#REF!</definedName>
    <definedName name="smi">#REF!</definedName>
    <definedName name="sojo" localSheetId="4">#REF!</definedName>
    <definedName name="sojo">#REF!</definedName>
    <definedName name="SOLI" localSheetId="4">#REF!</definedName>
    <definedName name="SOLI">#REF!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9">[1]DATOS!#REF!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3" i="640" l="1"/>
  <c r="Q293" i="640" s="1"/>
  <c r="O292" i="640"/>
  <c r="Q292" i="640" s="1"/>
  <c r="O291" i="640"/>
  <c r="Q291" i="640" s="1"/>
  <c r="N286" i="640"/>
  <c r="O285" i="640"/>
  <c r="Q285" i="640" s="1"/>
  <c r="O284" i="640"/>
  <c r="Q284" i="640" s="1"/>
  <c r="O283" i="640"/>
  <c r="Q283" i="640" s="1"/>
  <c r="O280" i="640"/>
  <c r="Q280" i="640" s="1"/>
  <c r="O279" i="640"/>
  <c r="O278" i="640"/>
  <c r="O277" i="640"/>
  <c r="Q277" i="640" s="1"/>
  <c r="O276" i="640"/>
  <c r="Q276" i="640" s="1"/>
  <c r="O275" i="640"/>
  <c r="Q275" i="640" s="1"/>
  <c r="O274" i="640"/>
  <c r="Q274" i="640" s="1"/>
  <c r="O273" i="640"/>
  <c r="Q273" i="640" s="1"/>
  <c r="O272" i="640"/>
  <c r="Q272" i="640" s="1"/>
  <c r="O271" i="640"/>
  <c r="Q271" i="640" s="1"/>
  <c r="O270" i="640"/>
  <c r="Q270" i="640" s="1"/>
  <c r="O269" i="640"/>
  <c r="Q269" i="640" s="1"/>
  <c r="O268" i="640"/>
  <c r="Q268" i="640" s="1"/>
  <c r="O267" i="640"/>
  <c r="Q267" i="640" s="1"/>
  <c r="O266" i="640"/>
  <c r="Q266" i="640" s="1"/>
  <c r="O265" i="640"/>
  <c r="Q265" i="640" s="1"/>
  <c r="G265" i="640"/>
  <c r="Q264" i="640"/>
  <c r="O264" i="640"/>
  <c r="Q263" i="640"/>
  <c r="O263" i="640"/>
  <c r="Q262" i="640"/>
  <c r="O262" i="640"/>
  <c r="O261" i="640"/>
  <c r="G261" i="640"/>
  <c r="G286" i="640" s="1"/>
  <c r="O260" i="640"/>
  <c r="Q260" i="640" s="1"/>
  <c r="O249" i="640"/>
  <c r="Q249" i="640" s="1"/>
  <c r="R241" i="640"/>
  <c r="G241" i="640"/>
  <c r="O240" i="640"/>
  <c r="Q240" i="640" s="1"/>
  <c r="O238" i="640"/>
  <c r="N241" i="640" s="1"/>
  <c r="R235" i="640"/>
  <c r="R242" i="640" s="1"/>
  <c r="Q231" i="640"/>
  <c r="O231" i="640"/>
  <c r="Q230" i="640"/>
  <c r="O230" i="640"/>
  <c r="Q229" i="640"/>
  <c r="O229" i="640"/>
  <c r="Q228" i="640"/>
  <c r="O228" i="640"/>
  <c r="Q227" i="640"/>
  <c r="O227" i="640"/>
  <c r="Q226" i="640"/>
  <c r="O226" i="640"/>
  <c r="Q225" i="640"/>
  <c r="O225" i="640"/>
  <c r="G225" i="640"/>
  <c r="G235" i="640" s="1"/>
  <c r="G242" i="640" s="1"/>
  <c r="O224" i="640"/>
  <c r="Q224" i="640" s="1"/>
  <c r="O223" i="640"/>
  <c r="Q223" i="640" s="1"/>
  <c r="N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O209" i="640"/>
  <c r="Q209" i="640" s="1"/>
  <c r="Q208" i="640"/>
  <c r="O208" i="640"/>
  <c r="O207" i="640"/>
  <c r="Q207" i="640" s="1"/>
  <c r="Q206" i="640"/>
  <c r="O206" i="640"/>
  <c r="O205" i="640"/>
  <c r="Q205" i="640" s="1"/>
  <c r="Q204" i="640"/>
  <c r="O204" i="640"/>
  <c r="O203" i="640"/>
  <c r="Q203" i="640" s="1"/>
  <c r="Q202" i="640"/>
  <c r="O202" i="640"/>
  <c r="O201" i="640"/>
  <c r="Q201" i="640" s="1"/>
  <c r="Q200" i="640"/>
  <c r="O200" i="640"/>
  <c r="O199" i="640"/>
  <c r="N235" i="640" s="1"/>
  <c r="Q198" i="640"/>
  <c r="O198" i="640"/>
  <c r="O191" i="640"/>
  <c r="Q191" i="640" s="1"/>
  <c r="Q190" i="640"/>
  <c r="O190" i="640"/>
  <c r="O189" i="640"/>
  <c r="Q189" i="640" s="1"/>
  <c r="Q188" i="640"/>
  <c r="O188" i="640"/>
  <c r="N188" i="640"/>
  <c r="O187" i="640"/>
  <c r="Q187" i="640" s="1"/>
  <c r="O186" i="640"/>
  <c r="G186" i="640"/>
  <c r="Q186" i="640" s="1"/>
  <c r="Q185" i="640"/>
  <c r="O185" i="640"/>
  <c r="O184" i="640"/>
  <c r="Q184" i="640" s="1"/>
  <c r="Q183" i="640"/>
  <c r="O183" i="640"/>
  <c r="O182" i="640"/>
  <c r="Q182" i="640" s="1"/>
  <c r="Q181" i="640"/>
  <c r="O181" i="640"/>
  <c r="O180" i="640"/>
  <c r="Q180" i="640" s="1"/>
  <c r="Q179" i="640"/>
  <c r="O179" i="640"/>
  <c r="O178" i="640"/>
  <c r="Q178" i="640" s="1"/>
  <c r="Q173" i="640"/>
  <c r="O173" i="640"/>
  <c r="O172" i="640"/>
  <c r="Q172" i="640" s="1"/>
  <c r="Q171" i="640"/>
  <c r="O171" i="640"/>
  <c r="O170" i="640"/>
  <c r="Q170" i="640" s="1"/>
  <c r="Q169" i="640"/>
  <c r="O169" i="640"/>
  <c r="O168" i="640"/>
  <c r="Q168" i="640" s="1"/>
  <c r="Q167" i="640"/>
  <c r="O167" i="640"/>
  <c r="O166" i="640"/>
  <c r="Q166" i="640" s="1"/>
  <c r="Q165" i="640"/>
  <c r="O165" i="640"/>
  <c r="O158" i="640"/>
  <c r="Q158" i="640" s="1"/>
  <c r="Q157" i="640"/>
  <c r="O157" i="640"/>
  <c r="O156" i="640"/>
  <c r="Q156" i="640" s="1"/>
  <c r="Q155" i="640"/>
  <c r="O155" i="640"/>
  <c r="O154" i="640"/>
  <c r="Q154" i="640" s="1"/>
  <c r="Q153" i="640"/>
  <c r="O153" i="640"/>
  <c r="O152" i="640"/>
  <c r="O151" i="640"/>
  <c r="Q151" i="640" s="1"/>
  <c r="O150" i="640"/>
  <c r="Q150" i="640" s="1"/>
  <c r="O149" i="640"/>
  <c r="Q149" i="640" s="1"/>
  <c r="O148" i="640"/>
  <c r="Q148" i="640" s="1"/>
  <c r="O147" i="640"/>
  <c r="Q147" i="640" s="1"/>
  <c r="O143" i="640"/>
  <c r="Q143" i="640" s="1"/>
  <c r="O142" i="640"/>
  <c r="Q142" i="640" s="1"/>
  <c r="O141" i="640"/>
  <c r="Q141" i="640" s="1"/>
  <c r="O140" i="640"/>
  <c r="Q140" i="640" s="1"/>
  <c r="O139" i="640"/>
  <c r="Q139" i="640" s="1"/>
  <c r="O138" i="640"/>
  <c r="Q138" i="640" s="1"/>
  <c r="O137" i="640"/>
  <c r="Q137" i="640" s="1"/>
  <c r="O136" i="640"/>
  <c r="Q136" i="640" s="1"/>
  <c r="G136" i="640"/>
  <c r="O135" i="640"/>
  <c r="Q135" i="640" s="1"/>
  <c r="Q134" i="640"/>
  <c r="O134" i="640"/>
  <c r="O133" i="640"/>
  <c r="Q133" i="640" s="1"/>
  <c r="Q132" i="640"/>
  <c r="O132" i="640"/>
  <c r="O131" i="640"/>
  <c r="Q131" i="640" s="1"/>
  <c r="Q130" i="640"/>
  <c r="O130" i="640"/>
  <c r="O129" i="640"/>
  <c r="Q129" i="640" s="1"/>
  <c r="Q128" i="640"/>
  <c r="O128" i="640"/>
  <c r="O127" i="640"/>
  <c r="Q127" i="640" s="1"/>
  <c r="Q126" i="640"/>
  <c r="O126" i="640"/>
  <c r="O125" i="640"/>
  <c r="Q125" i="640" s="1"/>
  <c r="Q124" i="640"/>
  <c r="O124" i="640"/>
  <c r="O123" i="640"/>
  <c r="Q123" i="640" s="1"/>
  <c r="Q122" i="640"/>
  <c r="O122" i="640"/>
  <c r="O121" i="640"/>
  <c r="Q121" i="640" s="1"/>
  <c r="Q120" i="640"/>
  <c r="O120" i="640"/>
  <c r="O119" i="640"/>
  <c r="Q119" i="640" s="1"/>
  <c r="O113" i="640"/>
  <c r="Q113" i="640" s="1"/>
  <c r="Q112" i="640"/>
  <c r="O112" i="640"/>
  <c r="G111" i="640"/>
  <c r="G114" i="640" s="1"/>
  <c r="Q110" i="640"/>
  <c r="O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O59" i="640"/>
  <c r="Q59" i="640" s="1"/>
  <c r="Q58" i="640"/>
  <c r="O58" i="640"/>
  <c r="O57" i="640"/>
  <c r="Q57" i="640" s="1"/>
  <c r="Q56" i="640"/>
  <c r="O56" i="640"/>
  <c r="O55" i="640"/>
  <c r="Q55" i="640" s="1"/>
  <c r="Q54" i="640"/>
  <c r="O54" i="640"/>
  <c r="O53" i="640"/>
  <c r="Q53" i="640" s="1"/>
  <c r="Q52" i="640"/>
  <c r="O52" i="640"/>
  <c r="O51" i="640"/>
  <c r="Q51" i="640" s="1"/>
  <c r="Q50" i="640"/>
  <c r="O50" i="640"/>
  <c r="O49" i="640"/>
  <c r="Q49" i="640" s="1"/>
  <c r="Q48" i="640"/>
  <c r="O48" i="640"/>
  <c r="O47" i="640"/>
  <c r="Q47" i="640" s="1"/>
  <c r="Q46" i="640"/>
  <c r="O46" i="640"/>
  <c r="O45" i="640"/>
  <c r="Q45" i="640" s="1"/>
  <c r="Q44" i="640"/>
  <c r="O44" i="640"/>
  <c r="O43" i="640"/>
  <c r="Q43" i="640" s="1"/>
  <c r="Q42" i="640"/>
  <c r="O42" i="640"/>
  <c r="O41" i="640"/>
  <c r="Q41" i="640" s="1"/>
  <c r="Q40" i="640"/>
  <c r="O40" i="640"/>
  <c r="O39" i="640"/>
  <c r="Q39" i="640" s="1"/>
  <c r="Q38" i="640"/>
  <c r="O38" i="640"/>
  <c r="O37" i="640"/>
  <c r="Q37" i="640" s="1"/>
  <c r="Q36" i="640"/>
  <c r="O36" i="640"/>
  <c r="O35" i="640"/>
  <c r="Q35" i="640" s="1"/>
  <c r="Q34" i="640"/>
  <c r="O34" i="640"/>
  <c r="O33" i="640"/>
  <c r="Q33" i="640" s="1"/>
  <c r="Q32" i="640"/>
  <c r="O32" i="640"/>
  <c r="O31" i="640"/>
  <c r="Q31" i="640" s="1"/>
  <c r="Q30" i="640"/>
  <c r="O30" i="640"/>
  <c r="O29" i="640"/>
  <c r="Q29" i="640" s="1"/>
  <c r="Q28" i="640"/>
  <c r="O28" i="640"/>
  <c r="O27" i="640"/>
  <c r="Q27" i="640" s="1"/>
  <c r="Q26" i="640"/>
  <c r="O26" i="640"/>
  <c r="O25" i="640"/>
  <c r="Q25" i="640" s="1"/>
  <c r="Q24" i="640"/>
  <c r="O24" i="640"/>
  <c r="O23" i="640"/>
  <c r="Q23" i="640" s="1"/>
  <c r="Q22" i="640"/>
  <c r="O22" i="640"/>
  <c r="O21" i="640"/>
  <c r="Q21" i="640" s="1"/>
  <c r="Q20" i="640"/>
  <c r="O20" i="640"/>
  <c r="O19" i="640"/>
  <c r="Q19" i="640" s="1"/>
  <c r="Q18" i="640"/>
  <c r="O18" i="640"/>
  <c r="O17" i="640"/>
  <c r="Q17" i="640" s="1"/>
  <c r="Q16" i="640"/>
  <c r="O16" i="640"/>
  <c r="O15" i="640"/>
  <c r="Q15" i="640" s="1"/>
  <c r="Q111" i="640" s="1"/>
  <c r="Q114" i="640" s="1"/>
  <c r="N14" i="640"/>
  <c r="N242" i="640" l="1"/>
  <c r="Q286" i="640"/>
  <c r="S286" i="640" s="1"/>
  <c r="Q199" i="640"/>
  <c r="Q235" i="640" s="1"/>
  <c r="Q261" i="640"/>
  <c r="Q238" i="640"/>
  <c r="Q241" i="640" s="1"/>
  <c r="S241" i="640" s="1"/>
  <c r="Q242" i="640" l="1"/>
  <c r="S242" i="640" s="1"/>
  <c r="S235" i="640"/>
  <c r="Q56" i="739" l="1"/>
  <c r="Q55" i="739"/>
  <c r="P54" i="739"/>
  <c r="O54" i="739"/>
  <c r="N54" i="739"/>
  <c r="P53" i="739"/>
  <c r="Q53" i="739" s="1"/>
  <c r="Q52" i="739"/>
  <c r="P51" i="739"/>
  <c r="O51" i="739"/>
  <c r="N51" i="739"/>
  <c r="M51" i="739"/>
  <c r="Q51" i="739" s="1"/>
  <c r="Q50" i="739"/>
  <c r="Q49" i="739"/>
  <c r="P48" i="739"/>
  <c r="O48" i="739"/>
  <c r="N48" i="739"/>
  <c r="M48" i="739"/>
  <c r="Q47" i="739"/>
  <c r="Q46" i="739"/>
  <c r="O45" i="739"/>
  <c r="N45" i="739"/>
  <c r="M45" i="739"/>
  <c r="Q45" i="739" s="1"/>
  <c r="Q44" i="739"/>
  <c r="Q43" i="739"/>
  <c r="O42" i="739"/>
  <c r="N42" i="739"/>
  <c r="M42" i="739"/>
  <c r="Q42" i="739" s="1"/>
  <c r="G42" i="739"/>
  <c r="Q41" i="739"/>
  <c r="Q40" i="739"/>
  <c r="G40" i="739"/>
  <c r="O39" i="739"/>
  <c r="N39" i="739"/>
  <c r="M39" i="739"/>
  <c r="G39" i="739"/>
  <c r="Q38" i="739"/>
  <c r="G38" i="739"/>
  <c r="Q37" i="739"/>
  <c r="G37" i="739"/>
  <c r="O36" i="739"/>
  <c r="N36" i="739"/>
  <c r="M36" i="739"/>
  <c r="Q36" i="739" s="1"/>
  <c r="G36" i="739"/>
  <c r="O35" i="739"/>
  <c r="Q35" i="739" s="1"/>
  <c r="G35" i="739"/>
  <c r="Q34" i="739"/>
  <c r="O34" i="739"/>
  <c r="G34" i="739"/>
  <c r="P33" i="739"/>
  <c r="O33" i="739"/>
  <c r="N33" i="739"/>
  <c r="M33" i="739"/>
  <c r="G33" i="739"/>
  <c r="O32" i="739"/>
  <c r="N32" i="739"/>
  <c r="M32" i="739"/>
  <c r="G32" i="739"/>
  <c r="O31" i="739"/>
  <c r="N31" i="739"/>
  <c r="G31" i="739"/>
  <c r="G30" i="739"/>
  <c r="Q29" i="739"/>
  <c r="G29" i="739"/>
  <c r="Q28" i="739"/>
  <c r="G28" i="739"/>
  <c r="O27" i="739"/>
  <c r="G27" i="739"/>
  <c r="Q26" i="739"/>
  <c r="G26" i="739"/>
  <c r="Q25" i="739"/>
  <c r="G25" i="739"/>
  <c r="P24" i="739"/>
  <c r="P30" i="739" s="1"/>
  <c r="O24" i="739"/>
  <c r="O30" i="739" s="1"/>
  <c r="N24" i="739"/>
  <c r="N30" i="739" s="1"/>
  <c r="M24" i="739"/>
  <c r="M30" i="739" s="1"/>
  <c r="G24" i="739"/>
  <c r="O23" i="739"/>
  <c r="M23" i="739"/>
  <c r="G23" i="739"/>
  <c r="O22" i="739"/>
  <c r="G22" i="739"/>
  <c r="P21" i="739"/>
  <c r="P27" i="739" s="1"/>
  <c r="O21" i="739"/>
  <c r="N21" i="739"/>
  <c r="N27" i="739" s="1"/>
  <c r="M21" i="739"/>
  <c r="Q21" i="739" s="1"/>
  <c r="G21" i="739"/>
  <c r="Q20" i="739"/>
  <c r="G20" i="739"/>
  <c r="Q19" i="739"/>
  <c r="G19" i="739"/>
  <c r="P18" i="739"/>
  <c r="O18" i="739"/>
  <c r="N18" i="739"/>
  <c r="M18" i="739"/>
  <c r="G18" i="739"/>
  <c r="Q17" i="739"/>
  <c r="G17" i="739"/>
  <c r="Q16" i="739"/>
  <c r="G16" i="739"/>
  <c r="P15" i="739"/>
  <c r="O15" i="739"/>
  <c r="N15" i="739"/>
  <c r="M15" i="739"/>
  <c r="G15" i="739"/>
  <c r="P14" i="739"/>
  <c r="P23" i="739" s="1"/>
  <c r="N14" i="739"/>
  <c r="N23" i="739" s="1"/>
  <c r="M14" i="739"/>
  <c r="G14" i="739"/>
  <c r="P13" i="739"/>
  <c r="P22" i="739" s="1"/>
  <c r="N13" i="739"/>
  <c r="N22" i="739" s="1"/>
  <c r="M13" i="739"/>
  <c r="G13" i="739"/>
  <c r="Q12" i="739"/>
  <c r="E12" i="739"/>
  <c r="D12" i="739"/>
  <c r="G12" i="739" s="1"/>
  <c r="E11" i="739"/>
  <c r="G11" i="739" s="1"/>
  <c r="D11" i="739"/>
  <c r="G10" i="739"/>
  <c r="M54" i="739" l="1"/>
  <c r="Q54" i="739" s="1"/>
  <c r="Q14" i="739"/>
  <c r="Q15" i="739"/>
  <c r="Q32" i="739"/>
  <c r="Q33" i="739"/>
  <c r="Q48" i="739"/>
  <c r="Q18" i="739"/>
  <c r="M27" i="739"/>
  <c r="Q27" i="739" s="1"/>
  <c r="Q31" i="739"/>
  <c r="Q30" i="739"/>
  <c r="Q22" i="739"/>
  <c r="Q23" i="739"/>
  <c r="Q39" i="739"/>
  <c r="Q24" i="739"/>
  <c r="Q13" i="739"/>
  <c r="F274" i="316" l="1"/>
  <c r="J274" i="316" l="1"/>
  <c r="E167" i="316"/>
  <c r="G154" i="316" s="1"/>
  <c r="F207" i="316"/>
  <c r="J207" i="316" s="1"/>
  <c r="E254" i="316"/>
  <c r="I254" i="316" s="1"/>
  <c r="G159" i="316"/>
  <c r="J290" i="316"/>
  <c r="E277" i="316"/>
  <c r="C277" i="316"/>
  <c r="D257" i="316"/>
  <c r="B257" i="316"/>
  <c r="J239" i="316"/>
  <c r="E210" i="316"/>
  <c r="C210" i="316"/>
  <c r="D170" i="316"/>
  <c r="B170" i="316"/>
  <c r="K161" i="316"/>
  <c r="E161" i="316"/>
  <c r="G277" i="316"/>
  <c r="H159" i="316"/>
  <c r="K158" i="316"/>
  <c r="H158" i="316"/>
  <c r="G158" i="316"/>
  <c r="K157" i="316"/>
  <c r="F257" i="316" s="1"/>
  <c r="H157" i="316"/>
  <c r="K156" i="316"/>
  <c r="G242" i="316" s="1"/>
  <c r="H242" i="316" s="1"/>
  <c r="H156" i="316"/>
  <c r="G156" i="316"/>
  <c r="K155" i="316"/>
  <c r="G210" i="316" s="1"/>
  <c r="H155" i="316"/>
  <c r="K154" i="316"/>
  <c r="F170" i="316" s="1"/>
  <c r="H154" i="316"/>
  <c r="H161" i="316" l="1"/>
  <c r="G155" i="316"/>
  <c r="I167" i="316"/>
  <c r="G157" i="316"/>
  <c r="G161"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20" authorId="0" shapeId="0" xr:uid="{8CE15011-38B4-4DF7-92C3-CD38BBB7FCAC}">
      <text>
        <r>
          <rPr>
            <b/>
            <sz val="9"/>
            <color indexed="81"/>
            <rFont val="Tahoma"/>
            <family val="2"/>
          </rPr>
          <t>Jorge Tamayo:</t>
        </r>
        <r>
          <rPr>
            <sz val="9"/>
            <color indexed="81"/>
            <rFont val="Tahoma"/>
            <family val="2"/>
          </rPr>
          <t xml:space="preserve">
Aporte de mayo/2019
</t>
        </r>
      </text>
    </comment>
    <comment ref="N221" authorId="0" shapeId="0" xr:uid="{061919F5-5287-4137-8C9E-2E642EC34A03}">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<sst xmlns="http://schemas.openxmlformats.org/spreadsheetml/2006/main" count="2615" uniqueCount="1178">
  <si>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</si>
  <si>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</si>
  <si>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</si>
  <si>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</si>
  <si>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</si>
  <si>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</si>
  <si>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</si>
  <si>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</si>
  <si>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</si>
  <si>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</si>
  <si>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</si>
  <si>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</si>
  <si>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</si>
  <si>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</si>
  <si>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</si>
  <si>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</si>
  <si>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</si>
  <si>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</si>
  <si>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</si>
  <si>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</si>
  <si>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</si>
  <si>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</si>
  <si>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</si>
  <si>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</si>
  <si>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</si>
  <si>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</si>
  <si>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</si>
  <si>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</si>
  <si>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</si>
  <si>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</si>
  <si>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</si>
  <si>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</si>
  <si>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</si>
  <si>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</si>
  <si>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</si>
  <si>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</si>
  <si>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</si>
  <si>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</si>
  <si>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</si>
  <si>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</si>
  <si>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</si>
  <si>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</si>
  <si>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</si>
  <si>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</si>
  <si>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</si>
  <si>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</si>
  <si>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</si>
  <si>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</si>
  <si>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</si>
  <si>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</si>
  <si>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</si>
  <si>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</si>
  <si>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</si>
  <si>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</si>
  <si>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</si>
  <si>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</si>
  <si>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</si>
  <si>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</si>
  <si>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</si>
  <si>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</si>
  <si>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</si>
  <si>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</si>
  <si>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</si>
  <si>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</si>
  <si>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</si>
  <si>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</si>
  <si>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</si>
  <si>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</si>
  <si>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</si>
  <si>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</si>
  <si>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</si>
  <si>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</si>
  <si>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</si>
  <si>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</si>
  <si>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</si>
  <si>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</si>
  <si>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</si>
  <si>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</si>
  <si>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</si>
  <si>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</si>
  <si>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</si>
  <si>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</si>
  <si>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</si>
  <si>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</si>
  <si>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</si>
  <si>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</si>
  <si>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</si>
  <si>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</si>
  <si>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</si>
  <si>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</si>
  <si>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</si>
  <si>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</si>
  <si>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</si>
  <si>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</si>
  <si>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</si>
  <si>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</si>
  <si>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</si>
  <si>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</si>
  <si>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</si>
  <si>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</si>
  <si>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</si>
  <si>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</si>
  <si>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</si>
  <si>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</si>
  <si>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</si>
  <si>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</si>
  <si>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</si>
  <si>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</si>
  <si>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</si>
  <si>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</si>
  <si>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</si>
  <si>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</si>
  <si>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</si>
  <si>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</si>
  <si>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</si>
  <si>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</si>
  <si>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</si>
  <si>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</si>
  <si>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</si>
  <si>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</si>
  <si>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</si>
  <si>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</si>
  <si>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</si>
  <si>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</si>
  <si>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</si>
  <si>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</si>
  <si>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</si>
  <si>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</si>
  <si>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</si>
  <si>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</si>
  <si>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</si>
  <si>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</si>
  <si>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</si>
  <si>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</si>
  <si>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</si>
  <si>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</si>
  <si>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</si>
  <si>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</si>
  <si>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</si>
  <si>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</si>
  <si>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</si>
  <si>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</si>
  <si>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</si>
  <si>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</si>
  <si>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</si>
  <si>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</si>
  <si>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</si>
  <si>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</si>
  <si>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</si>
  <si>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</si>
  <si>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</si>
  <si>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</si>
  <si>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</si>
  <si>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</si>
  <si>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</si>
  <si>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</si>
  <si>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</si>
  <si>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</si>
  <si>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</si>
  <si>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</si>
  <si>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</si>
  <si>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</si>
  <si>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</si>
  <si>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</si>
  <si>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</si>
  <si>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</si>
  <si>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</si>
  <si>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</si>
  <si>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</si>
  <si>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</si>
  <si>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</si>
  <si>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</si>
  <si>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</si>
  <si>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</si>
  <si>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</si>
  <si>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</si>
  <si>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</si>
  <si>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</si>
  <si>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</si>
  <si>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</si>
  <si>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</si>
  <si>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</si>
  <si>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</si>
  <si>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</si>
  <si>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</si>
  <si>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</si>
  <si>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</si>
  <si>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</si>
  <si>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</si>
  <si>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</si>
  <si>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</si>
  <si>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</si>
  <si>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</si>
  <si>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</si>
  <si>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</si>
  <si>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</si>
  <si>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</si>
  <si>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</si>
  <si>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</si>
  <si>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</si>
  <si>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</si>
  <si>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</si>
  <si>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</si>
  <si>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</si>
  <si>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</si>
  <si>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</si>
  <si>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</si>
  <si>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</si>
  <si>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</si>
  <si>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</si>
  <si>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</si>
  <si>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</si>
  <si>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</si>
  <si>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</si>
  <si>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</si>
  <si>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</si>
  <si>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</si>
  <si>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</si>
  <si>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</si>
  <si>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</si>
  <si>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</si>
  <si>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</si>
  <si>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</si>
  <si>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</si>
  <si>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</si>
  <si>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</si>
  <si>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</si>
  <si>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</si>
  <si>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</si>
  <si>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</si>
  <si>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</si>
  <si>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</si>
  <si>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</si>
  <si>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</si>
  <si>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</si>
  <si>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</si>
  <si>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</si>
  <si>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</si>
  <si>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</si>
  <si>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</si>
  <si>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</si>
  <si>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</si>
  <si>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</si>
  <si>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</si>
  <si>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</si>
  <si>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</si>
  <si>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</si>
  <si>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</si>
  <si>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</si>
  <si>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</si>
  <si>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</si>
  <si>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</si>
  <si>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</si>
  <si>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</si>
  <si>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</si>
  <si>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</si>
  <si>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</si>
  <si>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</si>
  <si>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</si>
  <si>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</si>
  <si>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</si>
  <si>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</si>
  <si>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</si>
  <si>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</si>
  <si>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</si>
  <si>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</si>
  <si>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</si>
  <si>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</si>
  <si>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</si>
  <si>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</si>
  <si>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</si>
  <si>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</si>
  <si>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</si>
  <si>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</si>
  <si>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</si>
  <si>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</si>
  <si>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</si>
  <si>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</si>
  <si>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</si>
  <si>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</si>
  <si>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</si>
  <si>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</si>
  <si>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</si>
  <si>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</si>
  <si>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</si>
  <si>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</si>
  <si>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</si>
  <si>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</si>
  <si>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</si>
  <si>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</si>
  <si>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</si>
  <si>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</si>
  <si>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</si>
  <si>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</si>
  <si>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</si>
  <si>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</si>
  <si>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</si>
  <si>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</si>
  <si>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</si>
  <si>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</si>
  <si>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</si>
  <si>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</si>
  <si>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</si>
  <si>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</si>
  <si>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</si>
  <si>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</si>
  <si>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</si>
  <si>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</si>
  <si>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</si>
  <si>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</si>
  <si>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</si>
  <si>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</si>
  <si>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</si>
  <si>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</si>
  <si>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</si>
  <si>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</si>
  <si>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</si>
  <si>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</si>
  <si>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</si>
  <si>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</si>
  <si>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</si>
  <si>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</si>
  <si>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</si>
  <si>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</si>
  <si>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</si>
  <si>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</si>
  <si>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</si>
  <si>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</si>
  <si>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</si>
  <si>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</si>
  <si>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</si>
  <si>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</si>
  <si>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</si>
  <si>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</si>
  <si>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</si>
  <si>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</si>
  <si>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</si>
  <si>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</si>
  <si>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</si>
  <si>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</si>
  <si>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</si>
  <si>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</si>
  <si>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</si>
  <si>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</si>
  <si>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</si>
  <si>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</si>
  <si>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</si>
  <si>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</si>
  <si>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</si>
  <si>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</si>
  <si>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</si>
  <si>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</si>
  <si>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</si>
  <si>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</si>
  <si>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</si>
  <si>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</si>
  <si>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</si>
  <si>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</si>
  <si>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</si>
  <si>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</si>
  <si>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</si>
  <si>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</si>
  <si>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</si>
  <si>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</si>
  <si>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</si>
  <si>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</si>
  <si>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</si>
  <si>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</si>
  <si>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</si>
  <si>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</si>
  <si>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</si>
  <si>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</si>
  <si>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</si>
  <si>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</si>
  <si>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</si>
  <si>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</si>
  <si>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</si>
  <si>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</si>
  <si>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</si>
  <si>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</si>
  <si>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</si>
  <si>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</si>
  <si>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</si>
  <si>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</si>
  <si>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</si>
  <si>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</si>
  <si>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</si>
  <si>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</si>
  <si>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</si>
  <si>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</si>
  <si>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</si>
  <si>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</si>
  <si>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</si>
  <si>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</si>
  <si>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</si>
  <si>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</si>
  <si>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</si>
  <si>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</si>
  <si>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</si>
  <si>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</si>
  <si>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</si>
  <si>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</si>
  <si>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</si>
  <si>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</si>
  <si>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</si>
  <si>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</si>
  <si>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</si>
  <si>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</si>
  <si>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</si>
  <si>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</si>
  <si>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</si>
  <si>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</si>
  <si>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</si>
  <si>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</si>
  <si>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</si>
  <si>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</si>
  <si>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</si>
  <si>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</si>
  <si>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</si>
  <si>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</si>
  <si>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</si>
  <si>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</si>
  <si>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</si>
  <si>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</si>
  <si>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</si>
  <si>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</si>
  <si>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</si>
  <si>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</si>
  <si>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</si>
  <si>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</si>
  <si>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</si>
  <si>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</si>
  <si>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</si>
  <si>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</si>
  <si>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</si>
  <si>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</si>
  <si>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</si>
  <si>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</si>
  <si>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</si>
  <si>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</si>
  <si>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</si>
  <si>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</si>
  <si>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</si>
  <si>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</si>
  <si>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</si>
  <si>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</si>
  <si>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</si>
  <si>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</si>
  <si>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</si>
  <si>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</si>
  <si>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</si>
  <si>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</si>
  <si>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</si>
  <si>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</si>
  <si>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</si>
  <si>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</si>
  <si>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</si>
  <si>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</si>
  <si>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</si>
  <si>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</si>
  <si>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</si>
  <si>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</si>
  <si>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</si>
  <si>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</si>
  <si>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</si>
  <si>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</si>
  <si>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</si>
  <si>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</si>
  <si>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</si>
  <si>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</si>
  <si>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</si>
  <si>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</si>
  <si>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</si>
  <si>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</si>
  <si>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</si>
  <si>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</si>
  <si>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</si>
  <si>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</si>
  <si>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</si>
  <si>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ACTIVIDADES DE MANTENIMIENTO - UF2,2</t>
  </si>
  <si>
    <t>oct-2019</t>
  </si>
  <si>
    <t>aporte intereses</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</si>
  <si>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</si>
  <si>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</si>
  <si>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</si>
  <si>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</si>
  <si>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</si>
  <si>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</si>
  <si>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</si>
  <si>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</si>
  <si>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</si>
  <si>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</si>
  <si>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</si>
  <si>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</si>
  <si>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</si>
  <si>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</si>
  <si>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</si>
  <si>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</si>
  <si>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</si>
  <si>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</si>
  <si>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</si>
  <si>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</si>
  <si>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</si>
  <si>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</si>
  <si>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</si>
  <si>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</si>
  <si>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</si>
  <si>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</si>
  <si>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</si>
  <si>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</si>
  <si>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</si>
  <si>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</si>
  <si>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</si>
  <si>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</si>
  <si>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</si>
  <si>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</si>
  <si>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</si>
  <si>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</si>
  <si>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</si>
  <si>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</si>
  <si>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</si>
  <si>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</si>
  <si>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</si>
  <si>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</si>
  <si>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</si>
  <si>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</si>
  <si>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</si>
  <si>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</si>
  <si>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</si>
  <si>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</si>
  <si>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</si>
  <si>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</si>
  <si>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</si>
  <si>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</si>
  <si>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</si>
  <si>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</si>
  <si>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</si>
  <si>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</si>
  <si>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</si>
  <si>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</si>
  <si>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</si>
  <si>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</si>
  <si>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</si>
  <si>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</si>
  <si>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</si>
  <si>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</si>
  <si>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</si>
  <si>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</si>
  <si>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</si>
  <si>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</si>
  <si>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</si>
  <si>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</si>
  <si>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</si>
  <si>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</si>
  <si>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</si>
  <si>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</si>
  <si>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</si>
  <si>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</si>
  <si>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</si>
  <si>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</si>
  <si>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</si>
  <si>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</si>
  <si>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</si>
  <si>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</si>
  <si>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</si>
  <si>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</si>
  <si>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</si>
  <si>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</si>
  <si>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</si>
  <si>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</si>
  <si>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</si>
  <si>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</si>
  <si>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</si>
  <si>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</si>
  <si>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</si>
  <si>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</si>
  <si>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</si>
  <si>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</si>
  <si>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</si>
  <si>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</si>
  <si>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</si>
  <si>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</si>
  <si>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</si>
  <si>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</si>
  <si>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</si>
  <si>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</si>
  <si>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</si>
  <si>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</si>
  <si>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</si>
  <si>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</si>
  <si>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</si>
  <si>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</si>
  <si>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</si>
  <si>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</si>
  <si>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</si>
  <si>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</si>
  <si>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</si>
  <si>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</si>
  <si>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</si>
  <si>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</si>
  <si>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</si>
  <si>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</si>
  <si>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</si>
  <si>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</si>
  <si>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</si>
  <si>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</si>
  <si>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</si>
  <si>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</si>
  <si>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</si>
  <si>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</si>
  <si>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</si>
  <si>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</si>
  <si>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</si>
  <si>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</si>
  <si>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</si>
  <si>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</si>
  <si>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</si>
  <si>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</si>
  <si>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</si>
  <si>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</si>
  <si>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</si>
  <si>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</si>
  <si>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</si>
  <si>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</si>
  <si>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</si>
  <si>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</si>
  <si>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</si>
  <si>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</si>
  <si>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</si>
  <si>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</si>
  <si>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</si>
  <si>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</si>
  <si>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</si>
  <si>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</si>
  <si>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</si>
  <si>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</si>
  <si>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</si>
  <si>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</si>
  <si>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</si>
  <si>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</si>
  <si>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</si>
  <si>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</si>
  <si>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</si>
  <si>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</si>
  <si>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</si>
  <si>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</si>
  <si>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</si>
  <si>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</si>
  <si>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</si>
  <si>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</si>
  <si>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</si>
  <si>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</si>
  <si>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</si>
  <si>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</si>
  <si>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</si>
  <si>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</si>
  <si>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</si>
  <si>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</si>
  <si>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</si>
  <si>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</si>
  <si>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</si>
  <si>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</si>
  <si>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</si>
  <si>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</si>
  <si>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</si>
  <si>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</si>
  <si>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</si>
  <si>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</si>
  <si>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</si>
  <si>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</si>
  <si>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</si>
  <si>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</si>
  <si>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</si>
  <si>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</si>
  <si>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</si>
  <si>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</si>
  <si>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</si>
  <si>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</si>
  <si>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</si>
  <si>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</si>
  <si>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</si>
  <si>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</si>
  <si>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</si>
  <si>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</si>
  <si>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</si>
  <si>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</si>
  <si>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</si>
  <si>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</si>
  <si>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</si>
  <si>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</si>
  <si>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</si>
  <si>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</si>
  <si>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</si>
  <si>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</si>
  <si>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</si>
  <si>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</si>
  <si>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</si>
  <si>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</si>
  <si>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</si>
  <si>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</si>
  <si>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</si>
  <si>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</si>
  <si>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</si>
  <si>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</si>
  <si>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</si>
  <si>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</si>
  <si>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</si>
  <si>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</si>
  <si>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</si>
  <si>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</si>
  <si>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</si>
  <si>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</si>
  <si>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</si>
  <si>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</si>
  <si>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</si>
  <si>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</si>
  <si>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</si>
  <si>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</si>
  <si>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</si>
  <si>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</si>
  <si>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</si>
  <si>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</si>
  <si>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</si>
  <si>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</si>
  <si>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</si>
  <si>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</si>
  <si>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</si>
  <si>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</si>
  <si>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</si>
  <si>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</si>
  <si>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</si>
  <si>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</si>
  <si>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</si>
  <si>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</si>
  <si>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</si>
  <si>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</si>
  <si>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</si>
  <si>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</si>
  <si>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</si>
  <si>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</si>
  <si>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</si>
  <si>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</si>
  <si>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</si>
  <si>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</si>
  <si>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</si>
  <si>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</si>
  <si>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</si>
  <si>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</si>
  <si>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</si>
  <si>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</si>
  <si>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t>Traslado de redes Húmedas UF1 y UF3</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</si>
  <si>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</si>
  <si>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</si>
  <si>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</si>
  <si>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</si>
  <si>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Programa 4. Información y participación comunitaria</t>
  </si>
  <si>
    <t>PK 0+160</t>
  </si>
  <si>
    <t>Inactivo</t>
  </si>
  <si>
    <t>PK 3+300</t>
  </si>
  <si>
    <t>ODT - Retorno La Aldea. Para evitar inundaciones en alrededores de obra y en la Escuela.</t>
  </si>
  <si>
    <t>PK 6+200</t>
  </si>
  <si>
    <t>PK 7+000</t>
  </si>
  <si>
    <t>Taludes: (Por estabilidad global / local) Perfilado, pernos, malla, concreto lanzado, drenes; para no afectar la vía existente. Habrá inyección de pernos.</t>
  </si>
  <si>
    <t>PK 11+700 Zona del retorno # 1</t>
  </si>
  <si>
    <t xml:space="preserve">ODT + redes de drenajes superficiales sobre terraplén </t>
  </si>
  <si>
    <t>PK 14+820</t>
  </si>
  <si>
    <t>PK 16+400</t>
  </si>
  <si>
    <t>ODT + redes de drenajes en plataforma y relleno</t>
  </si>
  <si>
    <t>PK 11</t>
  </si>
  <si>
    <t>Zodme La Cueva</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</si>
  <si>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</si>
  <si>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</si>
  <si>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</si>
  <si>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</si>
  <si>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</si>
  <si>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</si>
  <si>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</si>
  <si>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</si>
  <si>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</si>
  <si>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</si>
  <si>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</si>
  <si>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</si>
  <si>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</si>
  <si>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PK 25+800 CD</t>
  </si>
  <si>
    <t>PK 31+190</t>
  </si>
  <si>
    <t>PK 31+230</t>
  </si>
  <si>
    <t>Personal de apoyo que actuaran según necesidades</t>
  </si>
  <si>
    <t>PK 0+700</t>
  </si>
  <si>
    <t>o CCO del TUNEL</t>
  </si>
  <si>
    <t>PK 0+650/700</t>
  </si>
  <si>
    <t>MOVIMIENTO TIERRA o MATERIAL DE DESCOMBRO</t>
  </si>
  <si>
    <t>Frente no relacionado en Anexo #1. Actividad finalizada.</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</si>
  <si>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</si>
  <si>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</si>
  <si>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</si>
  <si>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</si>
  <si>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</si>
  <si>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</si>
  <si>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</si>
  <si>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</si>
  <si>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</si>
  <si>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</si>
  <si>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5+990</t>
  </si>
  <si>
    <t>Cunetas sector Ebéjico</t>
  </si>
  <si>
    <t>PK 9+200</t>
  </si>
  <si>
    <t>Corte de talud (perfilación)</t>
  </si>
  <si>
    <t xml:space="preserve">Corresponde a la planta de trituración que estaba instalada en La Volcana. Se evidencia la presencia de volquetas de doble viaje que ingresan material de rezaga. Hay maquinaria que acomoda material (como bulldozer D6T y excavadora sobre oruga CAT). </t>
  </si>
  <si>
    <t>PK 17+300</t>
  </si>
  <si>
    <t>Corte talud (perfilación)</t>
  </si>
  <si>
    <t>PK 18+800</t>
  </si>
  <si>
    <t xml:space="preserve">Rellenos para terraplén </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</si>
  <si>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t>
  </si>
  <si>
    <t>Lleno y compactación - CD</t>
  </si>
  <si>
    <t>PK 22+800</t>
  </si>
  <si>
    <t>PK 22+810</t>
  </si>
  <si>
    <t>PK 24+150</t>
  </si>
  <si>
    <t>Lleno - CD</t>
  </si>
  <si>
    <t>PK 25+050</t>
  </si>
  <si>
    <t>Lleno y compactación - CD
Sector Villa del Marques</t>
  </si>
  <si>
    <t>PK 28+800</t>
  </si>
  <si>
    <t>Construcción de canaleta perimetral - CD</t>
  </si>
  <si>
    <t>PK 29+100</t>
  </si>
  <si>
    <t xml:space="preserve">PK 31+080 </t>
  </si>
  <si>
    <t>ODT # 153 - CD</t>
  </si>
  <si>
    <t>ODT # 154 - CD</t>
  </si>
  <si>
    <t>UF-1.0</t>
  </si>
  <si>
    <t>UF-2.1</t>
  </si>
  <si>
    <t>UF-3.0</t>
  </si>
  <si>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</si>
  <si>
    <t>Puente PK21+220 UF2.1. Vista panorámica. Infraestructura terminada</t>
  </si>
  <si>
    <t>31  ENERO DE 2020</t>
  </si>
  <si>
    <t>6'0%</t>
  </si>
  <si>
    <t>PK 10+700</t>
  </si>
  <si>
    <t>Box - Doña Rosa</t>
  </si>
  <si>
    <t>PK 24+400/700 CD</t>
  </si>
  <si>
    <t>Retorno #2</t>
  </si>
  <si>
    <t>PK 30 +400</t>
  </si>
  <si>
    <t>Cuneta / Canales - CD</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</si>
  <si>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</si>
  <si>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</si>
  <si>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</si>
  <si>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</si>
  <si>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</si>
  <si>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</si>
  <si>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r>
      <rPr>
        <sz val="11"/>
        <rFont val="Arial"/>
        <family val="2"/>
      </rPr>
      <t>Ruta Medellín - Santa Fe de Antioquia
Unidad Funcional No 1.
- Desvío entre el PR35+300 al PR37+600 sector de la Aldea, se encuentra transitable.</t>
    </r>
    <r>
      <rPr>
        <sz val="11"/>
        <color rgb="FFFF0000"/>
        <rFont val="Arial"/>
        <family val="2"/>
      </rPr>
      <t xml:space="preserve">
</t>
    </r>
    <r>
      <rPr>
        <sz val="11"/>
        <rFont val="Arial"/>
        <family val="2"/>
      </rPr>
      <t>- Zona Inestable PR34+900 sin movimiento.
- Se realiza control vehicular PR 30+400, 29+900 35+200 y 39+700.</t>
    </r>
  </si>
  <si>
    <t>ACTIVIDADES DE MANTENIMIENTO - UF4</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</si>
  <si>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</si>
  <si>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</si>
  <si>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</si>
  <si>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</si>
  <si>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</si>
  <si>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Llenos y demoliciones</t>
  </si>
  <si>
    <t>PK 5+860</t>
  </si>
  <si>
    <t>Drenaje en intradós del muro # 072</t>
  </si>
  <si>
    <t>Inactivo.</t>
  </si>
  <si>
    <t>PK 6+500</t>
  </si>
  <si>
    <t>PK 7+280</t>
  </si>
  <si>
    <t>Taludes: (Por estabilidad global/local) Perfilado, pernos, malla, concreto lanzado, drenes; para no afectar la vía existente. Habrá inyección de pernos.</t>
  </si>
  <si>
    <t>PK 11+800</t>
  </si>
  <si>
    <t xml:space="preserve">Lleno estructural </t>
  </si>
  <si>
    <t>PK 14+400</t>
  </si>
  <si>
    <t>Frente no relacionado en Anexo #1. Se reactiva  corte mecánico con CAT y retiro de material. Sector Tamarindos / Comfenalco.</t>
  </si>
  <si>
    <t>PK14+900</t>
  </si>
  <si>
    <t xml:space="preserve">PK1 6+950 </t>
  </si>
  <si>
    <t>PK 17+080</t>
  </si>
  <si>
    <t>Llenos</t>
  </si>
  <si>
    <t>PK 18+200</t>
  </si>
  <si>
    <t xml:space="preserve">Corte de talud (perfilado) </t>
  </si>
  <si>
    <t>PK 18+300</t>
  </si>
  <si>
    <t>Rellenos,  redes de drenajes superficiales, paisajismo, revegetalización etc.</t>
  </si>
  <si>
    <t xml:space="preserve">Talud en rehabilitación </t>
  </si>
  <si>
    <t>Construcción de canaleta perimetral para aguas pluviales - CI</t>
  </si>
  <si>
    <t>Frente no relacionado en Anexo #1. Se realizo adecuación de terreno, para la instalación de paneles de malla electrosoldada y del encofrado para canal perimetral.</t>
  </si>
  <si>
    <t xml:space="preserve">PK 22+950 </t>
  </si>
  <si>
    <t>Drenaje superficial y ODT, cereo de material seleccionado</t>
  </si>
  <si>
    <t>PK 23+180 a 23+500 CD</t>
  </si>
  <si>
    <t>Conformación estructura pavimento flexible</t>
  </si>
  <si>
    <t>Frente no relacionado en Anexo #1.  Se realiza la construcción de tramo (por alargamiento) de la ODT # 110 y ODT # 177.</t>
  </si>
  <si>
    <t>cunetas</t>
  </si>
  <si>
    <t>Frente no relacionado en Anexo # 1. Se realizo la construcción de canal perimetral y de cunetas triangularse para conducción de aguas pluviales.</t>
  </si>
  <si>
    <t>Se encuentran estacionadas 2 grúas, una ambulancia y un carro de inspección a fin de prestar los servicios de emergencia, cuando los usuarios o las condiciones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</si>
  <si>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que lo extraen del túnel. Continuamente se transporta hacia la planta trituradora este material de descombro, para evitar excesiva altura en el patio de acopio y posible derrame hacia la vía en uso. Se trabaja con personal PARE/SIGA</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</si>
  <si>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</si>
  <si>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UF4.2 - PR 71+600. OPERADORA.</t>
  </si>
  <si>
    <t>UF 4.2 - PR 64+500. CONSTRUCCION DE DISIPADOR.</t>
  </si>
  <si>
    <t>PK 2+000</t>
  </si>
  <si>
    <t>Seguridad vial - CI</t>
  </si>
  <si>
    <t>PK 2+600</t>
  </si>
  <si>
    <t>Drenajes</t>
  </si>
  <si>
    <t>PK 14+700</t>
  </si>
  <si>
    <t>Cortes en talud - Perfilado</t>
  </si>
  <si>
    <t xml:space="preserve">ODT </t>
  </si>
  <si>
    <t>Se realiza instalación de encofrado y se funden escalones 10  y 11 de disipador. Se instaló acero y encofrados para construcción de muro en la parte baja donde se realiza construcción del terraplén. Hacia PK menor se realizo  instalación de sub-base granular.</t>
  </si>
  <si>
    <t>Frente no relacionado en Anexo #1. Actividad de lleno y compactación material (cerca a acceso hacia el conjunto residencial Palmeras 1). Se realizó  construcción de filtro, (el material sacado para la construcción de filtro acopiado en lleno de terraplén en el mismo frente de obra). Continua actividad de llenos, con la instalación de la capa # 15 y progresivas.
Hacia el PK menor o 18+350 se continua actividad de lleno y también acopio de material.</t>
  </si>
  <si>
    <t xml:space="preserve"> Frente no relacionado en Anexo #1. Se realiza lleno y compactación de material, para prolongación de tramo y posteriormente la construcción de losa de aproximación del puente hoy en construcción (sobre el estribo #1 del puente La Guaracú I). Hacia el PK menor se realiza construcción de cunetas triangulares en concreto (será premezclado de 21 Mpa x 8" de asentamiento). </t>
  </si>
  <si>
    <t>PK 19+200</t>
  </si>
  <si>
    <t>Corte y perfilado de talud</t>
  </si>
  <si>
    <t>Frente no relacionado en Anexo #1. Finaliza el cereo de material sobre la nueva calzada. Hacia PK menor se realiza corte y perfilación para construcción de cunetas interiores. En muro de TA se instalo acero y encofrado descole de ODT # 097 que atraviesa dicho muro.</t>
  </si>
  <si>
    <t>PK 0+060</t>
  </si>
  <si>
    <t>PK 0+130</t>
  </si>
  <si>
    <t xml:space="preserve">PK 0+530 </t>
  </si>
  <si>
    <t>EXCAVACION - CD</t>
  </si>
  <si>
    <t>PK13+000 - UF1 -Laboratorio concesionario - Acompañamiento en pruebas de resistencia ala compresión de núcleos extraídos in situ y núcleos extraídos de roca. Túnel principal.</t>
  </si>
  <si>
    <t xml:space="preserve">PK9+580 - UF3.1D - Construcción galería peatonal N°1. Túnel en funcionamiento. </t>
  </si>
  <si>
    <t xml:space="preserve">PK10+074 - UF3.1D - Construcción galería vehicular N°1. Túnel en funcionamiento. </t>
  </si>
  <si>
    <t xml:space="preserve">PK11+054 - UF3.1D - Construcción galería peatonal N°2. Túnel en funcionamiento. </t>
  </si>
  <si>
    <t xml:space="preserve">PK11+054 - UF3.1D - Construcción galería peatonal N°3. Túnel en funcionamiento. </t>
  </si>
  <si>
    <t xml:space="preserve">PK11+054 - UF3.1D - Construcción galería vehicular N°2. Túnel en funcionamiento. </t>
  </si>
  <si>
    <t xml:space="preserve">PK12+024 - UF3.1D - Construcción galería peatonal N°4. Túnel en funcionamiento. </t>
  </si>
  <si>
    <t xml:space="preserve">PK12+485 - UF3.1D - Construcción galería peatonal N°5. Túnel en funcionamiento. </t>
  </si>
  <si>
    <t xml:space="preserve">PK12+905 - UF3.1D - Construcción galería vehicular N°3. Túnel en funcionamiento. </t>
  </si>
  <si>
    <t xml:space="preserve">PK13+430 - UF3.1D - Construcción galería peatonal N°6. Túnel en funcionamiento. </t>
  </si>
  <si>
    <t xml:space="preserve">PK13+430 - UF3.1D - Inspección de calidad de obras ejecutadas, en construcción de los entronques, galería peatonal N°6. Túnel en funcionamiento. </t>
  </si>
  <si>
    <t>PK3+397,4 - UF3.1B - Perfilado mediante medios mecánicos y retiro de material de rezaga, excavación túnel principal, sección sostenimiento tipo SB-3. Portal Santa Fe.</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</si>
  <si>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Inactivo.</t>
    </r>
  </si>
  <si>
    <t>Puente PK 1+440 UF 1-  Finalizan acabados en defensas tipo New Jerseys.</t>
  </si>
  <si>
    <t>Ampliación Puente PK18+700 UF2.1 La Muñóz II. Instalación de baranda vehicular, carril izquierdo. Inactivo</t>
  </si>
  <si>
    <t>Ampliación Puente PK18+700 UF2.1 La Muñóz II. Instalación de baranda vehicular, carril izquierdo. Inactivo.</t>
  </si>
  <si>
    <t>Programa 1. Atención al usuario.</t>
  </si>
  <si>
    <t>Seguimiento semanal  PQRS del proyecto</t>
  </si>
  <si>
    <t>Programa 2. Capacitación al personal vinculado al proyecto.</t>
  </si>
  <si>
    <t xml:space="preserve">Programa 9. Acompañamiento a la gestión sociopredial </t>
  </si>
  <si>
    <t>Consultas Previas</t>
  </si>
  <si>
    <t>Del 14/05/20
al 20/05/20</t>
  </si>
  <si>
    <t>Durante la presente semana se reciben los reportes de las operadoras con respecto a los incidentes y accidentes ocurridos en las unidades funcionales del proyecto. Se presentaron seis  (6) accidentes con 8 lesionados y sin fallecidos.
- Se continua con la prestación de los servicios de  los vehículos de operación del Túnel de Occidente, en las vías concesionadas y en las bases de operaciónde Anzá y Manglar se prestan los servicios de manera normal.
- Se  realiza la revisión de los niveles de Monóxido de Carbono (CO) , así como los niveles de visibilidad del túnel de occidente.
- Se realiza inspección de teléfonos S.O.S. del Túnel de Occidente y los nichos de auxilio.</t>
  </si>
  <si>
    <t>Actividades de Operación ejecutadas en la Fase de Construcción
Semana 240</t>
  </si>
  <si>
    <r>
      <rPr>
        <sz val="11"/>
        <rFont val="Arial"/>
        <family val="2"/>
      </rPr>
      <t>Ruta Medellín - Santa Fe de Antioquia.
Unidad Funcional No 3.
- Actividades de roceria PR44+700 al PR 49+600
- El Peaje de Aburra   PR45+300. Se encuentra en Operación Normal. sin cobro.
- Se realiza seguimiento a la zona inestable del PR45+000 y se observa que no presenta movimientos.
- Grúa y Ambulancia disponibles.
- Construccion de galerias al interior de tunel.</t>
    </r>
    <r>
      <rPr>
        <sz val="11"/>
        <color rgb="FFFF0000"/>
        <rFont val="Arial"/>
        <family val="2"/>
      </rPr>
      <t xml:space="preserve">
</t>
    </r>
    <r>
      <rPr>
        <sz val="11"/>
        <rFont val="Arial"/>
        <family val="2"/>
      </rPr>
      <t>- Actividades Policía de Carreteras PR45+400.</t>
    </r>
  </si>
  <si>
    <r>
      <rPr>
        <sz val="11"/>
        <rFont val="Arial"/>
        <family val="2"/>
      </rPr>
      <t>Ruta Medellín - Santa Fe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Roceria del PR0+000 al PR 8+500.</t>
    </r>
    <r>
      <rPr>
        <sz val="11"/>
        <color rgb="FFFF0000"/>
        <rFont val="Arial"/>
        <family val="2"/>
      </rPr>
      <t xml:space="preserve">.
</t>
    </r>
    <r>
      <rPr>
        <sz val="11"/>
        <rFont val="Arial"/>
        <family val="2"/>
      </rPr>
      <t>-Limpieza de calzada PR8+300.</t>
    </r>
  </si>
  <si>
    <t>Ruta Santa Fe de Antioquia - Cañasgordas
Unidad Funcional No  2.2.
- Desvío de vía  en el PR60+300 para la ejecución de obras del Túnel del Toyo estado transitable. 
- Zona Inestable del PR97+500  se presenta caída de material.
- La Vía se Encuentra Transitable..
- Limpieza de Cunetas y Calzada PR85+300  PR 90+000
- Actividades Policía de Carreteras PR114+900.
- Construcción de Disipador y Gaviones PR73+050.
- Roceria del PR82+500 al PR86+500.</t>
  </si>
  <si>
    <r>
      <rPr>
        <sz val="11"/>
        <rFont val="Arial"/>
        <family val="2"/>
      </rPr>
      <t>Ruta Santa Fe de Antioquia-Bolombolo-Peñalisa
- Instalacion de señales verticales. PR 40+500 al PR59+800
- La Vía se Encuentra en Operación Normal.
- Limpieza de Cunetas y Calzada PR37+000 al 55+200.</t>
    </r>
    <r>
      <rPr>
        <sz val="11"/>
        <color rgb="FFFF0000"/>
        <rFont val="Arial"/>
        <family val="2"/>
      </rPr>
      <t xml:space="preserve">
</t>
    </r>
    <r>
      <rPr>
        <sz val="11"/>
        <rFont val="Arial"/>
        <family val="2"/>
      </rPr>
      <t>- Ambulancia Disponible Anza PR45+900.</t>
    </r>
    <r>
      <rPr>
        <sz val="11"/>
        <color rgb="FFFF0000"/>
        <rFont val="Arial"/>
        <family val="2"/>
      </rPr>
      <t xml:space="preserve">
</t>
    </r>
    <r>
      <rPr>
        <sz val="11"/>
        <color theme="1"/>
        <rFont val="Arial"/>
        <family val="2"/>
      </rPr>
      <t>- Reparacion de defensas metalicas PR 28+500 al PR38+100.
- Policia de transito en el PR 44+400. Puesto de control.
- Roceria y limpieza de cunetas de PR 44+200 al PR48+000.</t>
    </r>
  </si>
  <si>
    <t>UF 4.2 - PR 71+600. AMBULANCIA.</t>
  </si>
  <si>
    <t>UF 4.2 - PR 71+600. EQUIPO DE RESCATE.</t>
  </si>
  <si>
    <t>UF 2.2 - PR 114+700. LIMPIEZA DE CUNETAS.</t>
  </si>
  <si>
    <t>UF 2.2 - PR 88+800. ROCERIA.</t>
  </si>
  <si>
    <t>UF 2.1- PR 5+900. INSPECCION VIAL.</t>
  </si>
  <si>
    <t>UF 2.1 - PR 8+300. LIMPIEZA DE CALZADA.</t>
  </si>
  <si>
    <t>UF  - PR 39+600. GRUA EN SERVICIO.</t>
  </si>
  <si>
    <t>UF 1 - PR 22+400.  CONTROL VEHICULAR.</t>
  </si>
  <si>
    <t>UF 3 - PR 45+400. POLICIA DE TRANSITO.</t>
  </si>
  <si>
    <t>UF 3 - PR 43+600. CONSTRUCCION DE GALERIAS.</t>
  </si>
  <si>
    <t>Frente no relacionado en Anexo #1.  Hay instalación de material de llenos con extensión y compactación. Se inicia la construcción de ODT, tipo Box # 008. Se  continua  actividad  de corte mecánico y de estructuras en demolición (viviendas / negocios sobre el PK 0+730). Sector El Arriero.</t>
  </si>
  <si>
    <t xml:space="preserve">Continúan cortes y excavaciones laterales sobre la segunda calzada, para fundir guarda ruedas en concreto. </t>
  </si>
  <si>
    <t>Frente no relacionado en Anexo #1. Se realizo actividad de instalación de acero y encofrado para descole de cunetas a ODT. Se instala encofrado para muro a su vez se marca línea de corte para bordillo anteriormente construido y poder bajar su altura.</t>
  </si>
  <si>
    <t xml:space="preserve">Continuara la actividad de lleno lateral izquierdo hacia el acceso al retorno y su conexión al nuevo puente. Se termino el realce para un muro de choque. En la ODT # 204, donde se empleo tubería recta Titan x 900 mm. Sector aledaño al Telesférico de La Aldea / Palmitas. Este tramo de obra de drenaje no se encuentra relacionado en el Plan de Obras. </t>
  </si>
  <si>
    <t>Frente no relacionado en Anexo #1. Se  fundió buzón con su losa superior de la ODT # 025, se impermeabiliza su concreto con pintura negra. Sobre el muro anexo en TA o PK 5+720, se le colocan las ultimas capas de bandas geosintéticas y se empalman rasantes de estas dos obras. Sitio cercano al acceso al Municipio de Ebéjico.</t>
  </si>
  <si>
    <t>Frente no relacionado en Anexo #1. Finalizo la construcción de cuneta triangular en el CI, sobre el pavimento rígido que da acceso al municipio de Ebéjico.</t>
  </si>
  <si>
    <t xml:space="preserve">Frente no relacionado en Anexo #1. Se finalizo la actividad de instalación de formaleta para construcción de cunetas de drenaje, se fundieron tramos con secciones tipo ajedrez. Termino actividad de construcción de disipador escalonado en concreto para manejo de aguas pluviales, utilizando concreto premezclado de 21 Mpa x 8" de asentamiento. </t>
  </si>
  <si>
    <t xml:space="preserve">Hubo construcción de cunetas en concreto, utilizando concreto premezclado de 21 Mpa. x 8" de asentamiento. Se inicia la perforación de taladros para colocar pernos pasivos de anclaje y así consolidar y reforzar el talud de la vía existente, para estas maniobras se utiliza personal + carro suspendido + compresor .   </t>
  </si>
  <si>
    <t>Frente no relacionado en Anexo #1. Continua corte mecánico y retiro de material en su parte baja a fin de facilitar (con rebaja pendiente) la entrada a Mestizal # 1</t>
  </si>
  <si>
    <t xml:space="preserve">Frente no relacionado en Anexo #1. Finaliza la construcción de la losa superior del box. Pero hacia el PK menor o PK 10+500 se excava con pajarita CAT, para hacer subdrenes sobre la nueva calzada. Sector Doña Rosa. </t>
  </si>
  <si>
    <t xml:space="preserve">Frente no relacionado en Anexo #1. Se sigue con la actividad de instalación de material en capas, se  instala geotextil de alta resistencia y se instala material de lleno sobre tramo donde presentaba fisuramiento. En su parte baja se inicia perfilación para construcción de cunetas "intermedias" y disipador. </t>
  </si>
  <si>
    <t>PK 15+400</t>
  </si>
  <si>
    <t xml:space="preserve">Actividad de perfilación para construcción de ODT # 063 y se le construye solado en concreto premezclado de 14 Mpa.  Sobre el terraplen del PK 15+400 se utiliza bulldozer CAT, para el extendido de llenos compactados. </t>
  </si>
  <si>
    <t>Zodme 10A</t>
  </si>
  <si>
    <t>Redes de drenajes superficiales, paisajismo, revegetalización etc.</t>
  </si>
  <si>
    <t xml:space="preserve">Se realiza construcción de cunetas y bajantes para el encausamiento de aguas pluviales. </t>
  </si>
  <si>
    <t>Continuo actividad de construcción de cuneta en concreto para manejo de aguas, se instalo acero para canaleta, se realizo excavación escalonada de cunetas. También se encuentra bulldozer en extensión de material estéril y un vibro Hamm.</t>
  </si>
  <si>
    <t>Frente no relacionado en Anexo #1. Se realizo instalación de malla y concreto lanzado parte alta de talud. Continua corte mecánico y retiro de material, marcación y ubicación de pernos a instalar como sostenimiento al talud perfilado. Sector cercano a la Guaracú I</t>
  </si>
  <si>
    <t>Frente no relacionado en Anexo #1. Dentro de la zona urbana de San Jerónimo y limites de la UF-1.0, se continua con cortes mecanizados (en cajón) del talud. El material de descombro se lleva a la zodme de La Cueva.</t>
  </si>
  <si>
    <t>PK 21+000 CD</t>
  </si>
  <si>
    <t>Frente no relacionado en Anexo #1. Se realiza la construcción de cunetas triangulares, utilizando concreto premezclado de 21 Mpa. Sector Politécnico - Loma Hermosa.</t>
  </si>
  <si>
    <t>PK 22+430/480 CI</t>
  </si>
  <si>
    <t>Se presenta actividad de instalación de malla electrosoldada (15x15x6) y marcación de pernos y de drenes por instalar. Talud en rehabilitación, y se interviene tramo anexo a la zodme # 15.</t>
  </si>
  <si>
    <t xml:space="preserve">Frente no relacionado en Anexo #1. Se continuo la limpieza y adecuación de terreno para construcción de cuneta, sobre el costado derecho de la nueva calzada en construcción. Se arman encofrados para topes de llantas. </t>
  </si>
  <si>
    <t>Frente no relacionado en Anexo #1. Hubo actividad de cereo y perfilación con material seleccionado, se utilizo una motoconformadora CAT.</t>
  </si>
  <si>
    <t>Frente no relacionado en Anexo #1. Se continuo la realización de llenos con material seleccionado y utilizando geotextil. Se intervienen llenos mecanizados sobre ODTs. # 103 y 104. (Sector variante de Sopetrán).</t>
  </si>
  <si>
    <t>Se funde la losa superior (aérea) del box, utilizando concreto premezclado de 28 Mpa y de 8" de asentamiento.</t>
  </si>
  <si>
    <t>Frente  no relacionado  en Anexo #1. Se sigue realizando el lleno y extensión de material acopiado. También hubo lleno mecanizado sobre las ODT # 112 y 114.</t>
  </si>
  <si>
    <t xml:space="preserve">Se realizo corte mecánico de los alrededores del box a fin de realizar la construcción del tramo faltante fallado. Colocados los aceros de refuerzo se procede a fundir la losa de piso, utilizando concreto premezclado de 28 Mpa y de 8" de asentamiento.  </t>
  </si>
  <si>
    <t xml:space="preserve">Frente no relacionado en Anexo #1. Continua la instalación de paneles de malla electrosoldada y del encofrado para seguir la construcción del canal perimetral. Hacia el PK menor ODT # 139  se instala tubería prolongación y para empalme con ODT existente. </t>
  </si>
  <si>
    <t>Frente no relacionado en Anexo #1.  Se fundió losa de caja de conexión. Se utilizo concreto premezclado. También se fundió el buzón de conexión en ODT # 153., se funde canaleta bajante en ODT # 152 (PK 31+080).  Por lo tanto las ODTs están terminadas. Sector La Laguna</t>
  </si>
  <si>
    <t>Frente no relacionado en Anexo #1.  Se fundió unión entre ODTs. Se encofro y fundió canaleta bajante en ODT # 154 (en la losa inferior de esta canaleta en su punto de descargue de aguas, a ODT). Sector La Laguna.</t>
  </si>
  <si>
    <t>PK 32+500</t>
  </si>
  <si>
    <t>Boxculvert - CD</t>
  </si>
  <si>
    <t xml:space="preserve">Frente no relacionado en Anexo #1.  Se realizo construcción de aletas del encole  Box. Sector Tierra Mítica. Las aguas canalizadas irán al Rio Cauca.  </t>
  </si>
  <si>
    <t>Actividad de corte mecánico y retiro de material, con descapote. El fondo de la excavación es mejorada con material de rezaga del túnel. Estos suelos son arcillosos y de alto contenido de agua.</t>
  </si>
  <si>
    <t>El cobro se hace sin contratiempos en ambos sentidos. Hay bastante transito de vehículos de carga y de motos. Se sigue control a vehículos, por la cuarentena obligatoria ordenada por el Gobierno Nal. (Covid-19). Hay también control Policial. Se realiza también cada 20 min. (y en un solo sentido) detención o parada de vehículos a fin de intervenir las galerías entre los túneles. Hubo cubrimiento de pedestales y de su tornillería para posteriormente colocar la estructura metálica y marquesina.</t>
  </si>
  <si>
    <t>PK 5+720 Muro en TA. Actividad de instalación de fila de bandas # 15. A su vez iniciara lleno paralelo del muro vecino en hormigón o PK 5+860. Sector partidas a Ebéjico.</t>
  </si>
  <si>
    <t xml:space="preserve">PK 7+000 Consolidación de talud, sobre vía existente. Actividad de perforación para pernos pasivos de anclaje. Se hace uso de maquina suspendida. </t>
  </si>
  <si>
    <t>PK 9+200. Perfilado de taludes y rebajado de rasante. Continua actividad de corte mecánico en parte baja de la montaña, y correspondiente a la entrada a Mestizal I.</t>
  </si>
  <si>
    <t>PK 15+400 CD. Actividad de lleno y compactación mecánica. Para el extendido se utiliza bulldozer CAT. Tramo intervenido, vivero La Jungla - Tamarindos.</t>
  </si>
  <si>
    <t>PK 21+000 CD. Continua construcción de cunetas en sección triangular, se utilizara concreto premezclado de 21 Mpa. Tramo Polideportivo - Loma Hermosa</t>
  </si>
  <si>
    <t>PK 22+430/480. Actividad de instalación de malla electro soldada y marcación de pernos y de drenes en PVC por instalar. Talud en rehabilitación. Tramo cercano a la zodme # 15.</t>
  </si>
  <si>
    <t>PK 27+000. Inicia actividad de corte mecánico y retiro de material, para la prolongación de la nueva calzada en construcción. Sector Ahuyamal.</t>
  </si>
  <si>
    <t>PK 27+400 Se realiza fundición de losa inferior de Box # 126, se utiliza concreto premezclado de 28 Mpa. Box central que se tuvo que demoler. Frente de obra ubicado cerca a la planta de asfaltos.</t>
  </si>
  <si>
    <t>PK 0+530 CD. Actividad de corte mecánico y retiro de material, con descapote. Igualmente se hace un mejoramiento del lleno con la colocación de un pedraplén.</t>
  </si>
  <si>
    <t xml:space="preserve">PK 0+530 Calzada existente. Personal de operación y mantenimiento realiza el corte del pasto y de la maleza en los taludes de la vía (con guadañadora) mas el barrido de cunetas y berma. </t>
  </si>
  <si>
    <t>PK 0+700. Hay acopio temporal del material de rezaga del portal Medellín (del nuevo túnel). Este material se lleva en volquetas a la nueva planta de trituración del PK 11+700.</t>
  </si>
  <si>
    <t xml:space="preserve">PK 0+700  CCO. Se encuentran estacionadas grúas, ambulancia y vehículo de inspección para prestar servicios de emergencia a usuarios.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</si>
  <si>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 xml:space="preserve">Montaje de nuevo lanza Vigas e instalación de mortero de nivelación sobre pedestales. Instalación de Vigas vanos  1, 2, 3, 4 y 5 sobre apoyos de neopreno, construcción de diafragmas, instalación de prelosas y acero de refuerzo de la losa y diafragmas y se funden. </t>
    </r>
    <r>
      <rPr>
        <sz val="11"/>
        <color rgb="FFFF0000"/>
        <rFont val="Arial"/>
        <family val="2"/>
      </rPr>
      <t>Instalación de plataformas y acero de refuerzo para construcción de voladizos vanos 1, 2, 3 y 4 y se funden por ambos costados. Instalación acero de refuerzo New Jersey ambos costados.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</si>
  <si>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módulos.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</si>
  <si>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Acabados de módulos.</t>
    </r>
    <r>
      <rPr>
        <u/>
        <sz val="11"/>
        <color theme="1"/>
        <rFont val="Arial"/>
        <family val="2"/>
      </rPr>
      <t xml:space="preserve">
</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</si>
  <si>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 </t>
    </r>
    <r>
      <rPr>
        <sz val="11"/>
        <color rgb="FFFF0000"/>
        <rFont val="Arial"/>
        <family val="2"/>
      </rPr>
      <t xml:space="preserve">Instalación de acero de refuerzo para construcción de New Jersey por ambos costados. Instalación acero de refuerzo y encofrado aletas y muro espaldar Estribo 2 y se funden. Instalación acero de refuerzo y encofrado New Jersey por ambos costados y se funden módulos.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</si>
  <si>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h=13,2m, Caisson 4 h=11m.  PiILA 2: Caisson 5 h=19m, Caisson 6 h=12m</t>
    </r>
    <r>
      <rPr>
        <sz val="11"/>
        <color theme="1"/>
        <rFont val="Arial"/>
        <family val="2"/>
      </rPr>
      <t xml:space="preserve"> . PILA 3: Caisson 7 h=18,1m, Caisson 8 h=15,5m. ESTRIBO 2: Caisson 9 h=16m, Caisson 10 h=18,6m.
El avance en excavación y construcción de anillos es del 84,1%.</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</si>
  <si>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Instalación acero de refuerzo y encofrado de columnas rectangulares y se funden hasta el nidel de Dovela sobre pila. Instalación acero de refuerzo Dovela sobre Pila..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t>
    </r>
    <r>
      <rPr>
        <sz val="11"/>
        <color rgb="FFFF0000"/>
        <rFont val="Arial"/>
        <family val="2"/>
      </rPr>
      <t>Desiatalación carros de avance.</t>
    </r>
    <r>
      <rPr>
        <sz val="11"/>
        <rFont val="Arial"/>
        <family val="2"/>
      </rPr>
      <t xml:space="preserve">
ESTRIBO 2: Se funden los núcleos de los Caissos 11 y 12. Se instala acero de refuerzo Viga Cabezal y se funde. </t>
    </r>
    <r>
      <rPr>
        <sz val="11"/>
        <color rgb="FFFF0000"/>
        <rFont val="Arial"/>
        <family val="2"/>
      </rPr>
      <t>Instalación acero de refuerzo y encobrado Dovela sobre Estribo y se funde primer tramo.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</si>
  <si>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Instalación acero de refuerzo y encofrado pedestal.Se instalan dos aisladores sísmicos y barras dywidag, para anclaje de Dovela sobre Pila.</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</si>
  <si>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4, 5 y 6.Se instala acero de refuerzo para realce de estas Columnas a nivel de Dado. Instalación acero de refuerzo núcleo de Caisson 3 y se funde.</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t>
    </r>
    <r>
      <rPr>
        <sz val="11"/>
        <color theme="1"/>
        <rFont val="Arial"/>
        <family val="2"/>
      </rPr>
      <t xml:space="preserve">
El avance en excavación y construcción de anillos es del 105,3,%</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</si>
  <si>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Se funden las losas de aproximación Estribos 1 y 2.
</t>
    </r>
    <r>
      <rPr>
        <u/>
        <sz val="11"/>
        <color theme="1"/>
        <rFont val="Arial"/>
        <family val="2"/>
      </rPr>
      <t xml:space="preserve">SUPERESTRUCTURA
</t>
    </r>
    <r>
      <rPr>
        <sz val="11"/>
        <rFont val="Arial"/>
        <family val="2"/>
      </rPr>
      <t xml:space="preserve">Instación y montaje del equipo lanza-vigas. </t>
    </r>
    <r>
      <rPr>
        <sz val="11"/>
        <color rgb="FFFF0000"/>
        <rFont val="Arial"/>
        <family val="2"/>
      </rPr>
      <t>Vanos 1, 2 y 3: Instalación de vigas sobre apoyos de neopreno,  prelosas y construcción de diafragmas. Vanos 2 y 3: Instalación acero de refuerzo de las losas y se funden.</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</si>
  <si>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color rgb="FFFF0000"/>
        <rFont val="Arial"/>
        <family val="2"/>
      </rPr>
      <t>ESTRIBO 2. caisson 9 h=7,35m, caisson 10 h=6,2m, caisson 11h=5m, caisson 12 h=5m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93,8%</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</si>
  <si>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 Instalación acero de refuerzo núcleos Caissons 1 y 2 y se funden. Instalación de solado.</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Instalación acero de refuerzo Viga Cabezal y se funde.</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</si>
  <si>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 Instalación acero de refuerzo y encofrado tramo 3 Columna en H y se funde.</t>
    </r>
    <r>
      <rPr>
        <sz val="11"/>
        <color theme="1"/>
        <rFont val="Arial"/>
        <family val="2"/>
      </rPr>
      <t xml:space="preserve">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</si>
  <si>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color rgb="FFFF0000"/>
        <rFont val="Arial"/>
        <family val="2"/>
      </rPr>
      <t>Instalación andamios de carga,  plataforma  y acero de refuerzo para Viga Cabezal y se funde.</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</si>
  <si>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color rgb="FFFF0000"/>
        <rFont val="Arial"/>
        <family val="2"/>
      </rPr>
      <t>PILA 2: Caisson 5 h=8,1m</t>
    </r>
    <r>
      <rPr>
        <sz val="11"/>
        <color theme="1"/>
        <rFont val="Arial"/>
        <family val="2"/>
      </rPr>
      <t xml:space="preserve">,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 Instalación acero de refuerzo núcleo caisson 5.</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</si>
  <si>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t>
    </r>
    <r>
      <rPr>
        <sz val="11"/>
        <color rgb="FFFF0000"/>
        <rFont val="Arial"/>
        <family val="2"/>
      </rPr>
      <t>Instalación de solado, acero de refuerzo y encofrado de Viga cabezal y se funde.</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del apoyo de los aisladores sísmicos y se funde.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 xml:space="preserve">. Instalación de tres (3) aisladores sísmicos sobre cada uno de los dos (2) pedestales. Instalación acero de refuerzo construcción pantallas temporales y se funden. Instalación plataforma, acero de refuerzo Dovela sobre Pila.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</si>
  <si>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xml:space="preserve">. Se  realiza el montaje del lanza-vigas. </t>
    </r>
    <r>
      <rPr>
        <sz val="11"/>
        <color rgb="FFFF0000"/>
        <rFont val="Arial"/>
        <family val="2"/>
      </rPr>
      <t xml:space="preserve"> Vanos 1, 2 y 3: Se instalan vigas sobre apoyos de neopreno, instalación de pre-losas, instalación acero de refuerzo de losa y diafragma y se funden. Vano 4: Instalación de Vigas sobre apoyos de neopreno y construcción de Diafragama.</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</si>
  <si>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Instalación del equipo lanza-vigas para instalación de vigas en el vano 9.</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</si>
  <si>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t>
    </r>
    <r>
      <rPr>
        <sz val="11"/>
        <color rgb="FFFF0000"/>
        <rFont val="Arial"/>
        <family val="2"/>
      </rPr>
      <t xml:space="preserve"> Instalación andamios de carga, plataforma, acero de refuerzo y encofrado Viga Cabezal.</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Instalación acero de refuerzo y encofrado Dado y se funde. Instalación acero de refuerzo y encofrado tramo 1 Columna en H.</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color rgb="FFFF0000"/>
        <rFont val="Arial"/>
        <family val="2"/>
      </rPr>
      <t xml:space="preserve"> Instalación acero de refuerzo y encofrado Dado y se funde. Instalación acero de refuerzo y encofrado primer tramo de Columna en H y se funde.</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</si>
  <si>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color rgb="FFFF0000"/>
        <rFont val="Arial"/>
        <family val="2"/>
      </rPr>
      <t>Se funde solado y se instala acero de refuerzo y encofrado Viga cabezal del Estribo y se funde. Se instala acero de refuerzo y encofrado  cuerpo del estribo y se funde tramo inferior.</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</si>
  <si>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t>Puente PK 0+160 UF 1-    Instalación acero de refuerzo defensas tipo New Jersey, ambos costados.</t>
  </si>
  <si>
    <t>Puente PK 0+930 UF 1. Instalación de encofrado módulos de New jersey, ambos costados.</t>
  </si>
  <si>
    <t>Puente PK 0+930 UF 1. Acabados de defensas tipo New Jersey, ambos costados.</t>
  </si>
  <si>
    <t>Puente PK 1+940 UF 1-   ESTRIBO 1. Desencofrado muro espaldar.</t>
  </si>
  <si>
    <t>Puente PK 1+940 UF 1-  Encofrado de defensas tipo New Jersey, costado izquierdo.</t>
  </si>
  <si>
    <t>Puente PK 4+500 UF 1. En excavación caissons 13 Pila 5.</t>
  </si>
  <si>
    <t>Puente PK 4+500 UF 1.  Perforaciones y adecuación de area para voladura a cielo abierto.</t>
  </si>
  <si>
    <t>Puente PK 5+240 UF 1.  PILA 2, Desinstalación de carro de avance.</t>
  </si>
  <si>
    <t>Puente PK 5+240 UF 1. PILA 1,  Instalación acero de refuerzo dovela sobre pila.</t>
  </si>
  <si>
    <t>Puente PK 5+540 UF 1 - UF 1 - Posicionamiento de equipo lanza vigas, vano 4.</t>
  </si>
  <si>
    <t>Puente PK 5+540 UF 1 -  Se instalan vigas prefabricadas sobre apoyos de neopreno en vano 4.</t>
  </si>
  <si>
    <t>Puente PK 6+240 UF 1- PILA 2.  Instalación de barras dywidag y 2 aisladores sísmicos.</t>
  </si>
  <si>
    <t>Puente PK 6+240 UF 1- PILA 1.  Instalación acero de refuerzo caisson 4 y 5, construcción de muro para apoyo de plataformas</t>
  </si>
  <si>
    <t>Puente PK 6+900 UF 1- Pila 1.  Instalación acero de refuerzo elevación Caisson 4.</t>
  </si>
  <si>
    <t xml:space="preserve">Puente PK 6+900 UF 1-  PILA 2,  Montaje de carros de avance. </t>
  </si>
  <si>
    <t>Puente PK 7+000 UF 1-Posicionamiento de equipo lanza-vigas en el vano 9.</t>
  </si>
  <si>
    <t>Puente PK 7+000 UF 1-  PILA 8. Se instalan neoprenos.</t>
  </si>
  <si>
    <t>Puente PK 7+920 UF 1-  Instalación acero de refuerzo losa vano 2.</t>
  </si>
  <si>
    <t>Puente PK 7+920 UF 1-  Instalación de concreto losa vano 2.</t>
  </si>
  <si>
    <t>Puente PK 8+404 UF 1- Excavación de caisson 9 Estribo 2.</t>
  </si>
  <si>
    <t>Puente PK 8+404 UF 1- En excavación de caissons  10, 11 y 12 Estribo 2.</t>
  </si>
  <si>
    <t>Puente PK 8+800 UF 1- PILA 2. Instalación de formaleta alzado de columna tramo 1.</t>
  </si>
  <si>
    <t>Puente PK 8+800 UF 1-  PILA 1.  Instalación de concreto viga cabezal.</t>
  </si>
  <si>
    <t>Puente PK 10+440 UF 1-  ESTRIBO 2. Se funde viga cabezal.</t>
  </si>
  <si>
    <t>Puente PK 10+440 UF 1-  - ESTRIBO 2.  Encofrado de cuerpo del Estribo.</t>
  </si>
  <si>
    <t>Puente PK 11+110 UF 1-   PILA 2, Encofrado alzado de columna en H tramo 3.</t>
  </si>
  <si>
    <t>Puente PK 11+110 UF 1-   PILA 2, Se funde tramo 3 e instalación acero de refuerzo alzado de columna en H tramo 4.</t>
  </si>
  <si>
    <t>Puente PK 17+205 UF 1-  PILA 2, Se funde Viga Cabezal.</t>
  </si>
  <si>
    <t>Puente PK 17+205 UF 1-  Vista panorámica, encofrado de pedestales y topes sísmicos- PILA 2.</t>
  </si>
  <si>
    <t>Puente PK 18+293 UF2.1 ESTRIBO 1. Instalación acero de refuerzo y encofrado cuerpo delEstribo.</t>
  </si>
  <si>
    <t>Puente PK 20+680 UF 2.1  PILA 2. Instalación acero de refuerzo y plataforma elevación de caisson 5.</t>
  </si>
  <si>
    <t>Puente PK 20+680 UF 2.1-  PILA 2. Instalación acero de refuerzo elevación de caisson 5.</t>
  </si>
  <si>
    <t>Puente PK 33+100 UF 2.1-  PILA 1. Se funden pantallas temporales, Lado Medellín.</t>
  </si>
  <si>
    <t>Puente PK 33+100 UF 2.1-    PILA 2. Instalación acero de refuerzo dovela sobre pila, lado Santa Fe.</t>
  </si>
  <si>
    <r>
      <t xml:space="preserve">En este periodo el concesionario continuó con las siguientes actividades:
En Portal Medellín (PK0+804)-UF3.1A,  El día 22 de abril de 2020 en el PK2+479,5,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PK2+642,5 L acumulada=1.838,5 m a origen</t>
    </r>
    <r>
      <rPr>
        <sz val="11"/>
        <rFont val="Arial"/>
        <family val="2"/>
      </rPr>
      <t xml:space="preserve">,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Peatonal No 1 (1+230-tunel nuevo): En este periodo, se continuaron actividades de construcción de entronque, con la (Excavación con retro cargador de los 3 primero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En este periodo, se continuaron actividades de construcción del entronque,  con la (Excavación con retro cargador de los 3 primero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con retro cargador de los 3 primero metros) , Galería de Conexión</t>
    </r>
    <r>
      <rPr>
        <sz val="11"/>
        <color rgb="FFFF0000"/>
        <rFont val="Arial"/>
        <family val="2"/>
      </rPr>
      <t xml:space="preserve"> Peatonal No 3</t>
    </r>
    <r>
      <rPr>
        <sz val="11"/>
        <rFont val="Arial"/>
        <family val="2"/>
      </rPr>
      <t xml:space="preserve"> (2+675) (11+054), con la (Excavación con retro cargador de los 3 primero metros) , Galería de Conexión </t>
    </r>
    <r>
      <rPr>
        <sz val="11"/>
        <color rgb="FFFF0000"/>
        <rFont val="Arial"/>
        <family val="2"/>
      </rPr>
      <t>Vehicular No 2</t>
    </r>
    <r>
      <rPr>
        <sz val="11"/>
        <rFont val="Arial"/>
        <family val="2"/>
      </rPr>
      <t xml:space="preserve"> (3+165) (11+544) (Precorte hastial derecho e=50cms), la Galería de Conexión </t>
    </r>
    <r>
      <rPr>
        <sz val="11"/>
        <color rgb="FFFF0000"/>
        <rFont val="Arial"/>
        <family val="2"/>
      </rPr>
      <t>Peatonal No 4</t>
    </r>
    <r>
      <rPr>
        <sz val="11"/>
        <rFont val="Arial"/>
        <family val="2"/>
      </rPr>
      <t xml:space="preserve"> (3+645) (12+024) con la (Excavación con retro cargador de los 3 primero metros) ,  la Galería de Conexión </t>
    </r>
    <r>
      <rPr>
        <sz val="11"/>
        <color rgb="FFFF0000"/>
        <rFont val="Arial"/>
        <family val="2"/>
      </rPr>
      <t xml:space="preserve">Peatonal No 5 </t>
    </r>
    <r>
      <rPr>
        <sz val="11"/>
        <rFont val="Arial"/>
        <family val="2"/>
      </rPr>
      <t xml:space="preserve">(4+050) (12+485) con la (Excavación con retro cargador de los 3 primero metros) y Galería de Conexión </t>
    </r>
    <r>
      <rPr>
        <sz val="11"/>
        <color rgb="FFFF0000"/>
        <rFont val="Arial"/>
        <family val="2"/>
      </rPr>
      <t xml:space="preserve">Vehicular No 3 </t>
    </r>
    <r>
      <rPr>
        <sz val="11"/>
        <rFont val="Arial"/>
        <family val="2"/>
      </rPr>
      <t xml:space="preserve">(4+445) (12+905) (Precorte hastial derecho e=50cms), y la Galería de Conexión </t>
    </r>
    <r>
      <rPr>
        <sz val="11"/>
        <color rgb="FFFF0000"/>
        <rFont val="Arial"/>
        <family val="2"/>
      </rPr>
      <t>Peatonal No 6</t>
    </r>
    <r>
      <rPr>
        <sz val="11"/>
        <rFont val="Arial"/>
        <family val="2"/>
      </rPr>
      <t xml:space="preserve"> (4+940) (13+430)(Precorte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del pasado 8 y 12 de mayo de 2020, se le ratificó , en obra,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</si>
  <si>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(PK5+410)-UF3.1C.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PK3+347,6 L acumulada=2062,4 m</t>
    </r>
    <r>
      <rPr>
        <sz val="11"/>
        <rFont val="Arial"/>
        <family val="2"/>
      </rPr>
      <t xml:space="preserve"> a origen,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visitas la residencia de túneles de la interventoría , del pasado </t>
    </r>
    <r>
      <rPr>
        <sz val="11"/>
        <color rgb="FFFF0000"/>
        <rFont val="Arial"/>
        <family val="2"/>
      </rPr>
      <t>14,16  y 19 de mayo de 2020,</t>
    </r>
    <r>
      <rPr>
        <sz val="11"/>
        <rFont val="Arial"/>
        <family val="2"/>
      </rPr>
      <t xml:space="preserve"> se le ratificó, en obra,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PK4+050 a PK3+780 que estaban con escaso concreto de sostenimiento; a la fecha del presente informe, falta relanzar desde el PK3+780 hasta el frente actual.
</t>
    </r>
  </si>
  <si>
    <r>
      <rPr>
        <b/>
        <sz val="11"/>
        <rFont val="Arial"/>
        <family val="2"/>
      </rPr>
      <t>Portal Medellín - segundo tubo Túnel Occidente</t>
    </r>
    <r>
      <rPr>
        <sz val="11"/>
        <rFont val="Arial"/>
        <family val="2"/>
      </rPr>
      <t xml:space="preserve">
Actividades de excavación por método de perforación y voladura + perfilado mecánicos) en túnel principal- Sección - completa, Tipo SA-3 (Portal Medellín).
Actividades de construcción de los entronques en Galerías de Conexión Peatonal Nos 1, 2, 3, 4, 5 y 6,  y Galerías de Conexión Vehicular Nos  1,2 y 3.</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</si>
  <si>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t>
    </r>
  </si>
  <si>
    <t>PK0+804 - UF3.1B - Ptar en funcionamiento. Portal Medellín.</t>
  </si>
  <si>
    <t>PK3+490 - UF3.1B - La rasante presenta desniveles pronunciados y encharcamiento. Cunetas inexistentes. Portal Santa Fe.</t>
  </si>
  <si>
    <t>PK 2+617,1 - UF3.1B - Instalación de concreto lanzado 30 Mpa, 4351 Mpa, excavación túnel principal, sección sostenimiento tipo SA-3. Portal Medellín.</t>
  </si>
  <si>
    <t>PK 2+614,5 - UF3.1B - Prueba de tracción de pernos, excavación túnel principal, sección sostenimiento tipo SA-3. Portal Medellín.</t>
  </si>
  <si>
    <t>PK0+804 - UF3.1A - Se restringe el ingreso al portal por retiro de material de rezaga, excavación túnel principal, sección sostenimiento tipo SA-3. Portal Medellín.</t>
  </si>
  <si>
    <t>PK 2+642,5 - UF3.1B - Perforación del frente para instalación de anillo de pernos y montaje de carga explosiva, excavación túnel principal, sección sostenimiento tipo SA-3. Portal Medellín.</t>
  </si>
  <si>
    <t>PK3+490 - UF3.1B - La rasante presenta baches pronunciados y cunetas inexistentes. Portal Santa Fe.</t>
  </si>
  <si>
    <t>PK2+550 - UF3.1B - Pateros con escaso concreto de sostenimiento, sección sostenimiento tipo SA-3. Portal Medellín.</t>
  </si>
  <si>
    <t>PK 3+368,4 - UF3.1B - Retiro de material de rezaga, excavación túnel principal, sección sostenimiento tipo SB-3. Portal Santa Fe.</t>
  </si>
  <si>
    <t>PK3+351,4 - UF3.1B - Inyección de pernos con agua a alta presión (300 bares) , excavación túnel principal, sección sostenimiento tipo SB-3. Portal Santa Fe.</t>
  </si>
  <si>
    <t>PK 3+351,4 - UF3.1B - Inyección de pernos con agua a alta presión (300 bares) , excavación túnel principal, sección sostenimiento tipo SB-3. Portal Santa Fe.</t>
  </si>
  <si>
    <t>PK3+390 - UF3.1B - La rasante presenta baches pronunciados y cunetas inexistentes. Portal Santa Fe.</t>
  </si>
  <si>
    <t>PK 3+347,6 - UF3.1B - Instalación de concreto lanzado 30 Mpa, 4351 PSI, excavación túnel principal, sección sostenimiento tipo SB-3. Portal Santa Fe.</t>
  </si>
  <si>
    <t>PK13+000 - UF1 -Laboratorio concesionario - Acompañamiento en pruebas de resistencia ala compresión de núcleos extraídos de roca. Túnel principal.</t>
  </si>
  <si>
    <r>
      <t>En la UF 1: El concesionario en este periodo ejecuto las siguientes actividades: En recorrido de inspección de interventoría, se  evidenció que el concesionario continuó actividades en el PK13+896-15+122  UF1 Act 25, con al excavación manual para instalación de retenidas, en el PK14+000  UF1 ACT 20, con la instalación de postes 9 m X 510Kgf  y en el PK14+500  UF1 ACT 26, con la poda de arboles .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reunión del martes</t>
    </r>
    <r>
      <rPr>
        <sz val="11"/>
        <color rgb="FFFF0000"/>
        <rFont val="Arial"/>
        <family val="2"/>
      </rPr>
      <t xml:space="preserve"> 10 de marzo de 2020</t>
    </r>
    <r>
      <rPr>
        <sz val="11"/>
        <rFont val="Arial"/>
        <family val="2"/>
      </rPr>
      <t xml:space="preserve">, se solicito nuevamente la lista de chequeo de los sitios por intervenir de las UF1 y UF3, el concesionario informo que la proyección la entregaría próximamente. a la fecha del presente informe no se ha entregado  ninguna información.  </t>
    </r>
  </si>
  <si>
    <r>
      <rPr>
        <b/>
        <sz val="11"/>
        <color rgb="FFFF0000"/>
        <rFont val="Arial"/>
        <family val="2"/>
      </rPr>
      <t>En la UF1</t>
    </r>
    <r>
      <rPr>
        <sz val="11"/>
        <rFont val="Arial"/>
        <family val="2"/>
      </rPr>
      <t xml:space="preserve"> : En el periodo informado,  En recorrido de inspección de interventoría, se evidenció que el concesionario, no adelantó actividades en este frente de obra.</t>
    </r>
  </si>
  <si>
    <t>Construcción de cajas de inspección e instalación de tuberia conduit de 6" , Sector  Ciudadela Premium; para el traslado de redes de Energía</t>
  </si>
  <si>
    <r>
      <rPr>
        <b/>
        <sz val="11"/>
        <rFont val="Calibri"/>
        <family val="2"/>
        <scheme val="minor"/>
      </rPr>
      <t>PK14+622  UF1 ACT 26.</t>
    </r>
    <r>
      <rPr>
        <sz val="11"/>
        <rFont val="Calibri"/>
        <family val="2"/>
        <scheme val="minor"/>
      </rPr>
      <t xml:space="preserve"> Instalación de postes 9 m X 510Kgf .</t>
    </r>
  </si>
  <si>
    <r>
      <rPr>
        <b/>
        <sz val="11"/>
        <rFont val="Calibri"/>
        <family val="2"/>
        <scheme val="minor"/>
      </rPr>
      <t>PK14+500  UF1 ACT 26.</t>
    </r>
    <r>
      <rPr>
        <sz val="11"/>
        <rFont val="Calibri"/>
        <family val="2"/>
        <scheme val="minor"/>
      </rPr>
      <t xml:space="preserve"> Poda de arboles .</t>
    </r>
  </si>
  <si>
    <r>
      <rPr>
        <b/>
        <sz val="11"/>
        <rFont val="Calibri"/>
        <family val="2"/>
        <scheme val="minor"/>
      </rPr>
      <t>PK13+896-15+122  UF1 Act 25.</t>
    </r>
    <r>
      <rPr>
        <sz val="11"/>
        <rFont val="Calibri"/>
        <family val="2"/>
        <scheme val="minor"/>
      </rPr>
      <t xml:space="preserve"> Excavación manual para instalación de retenidas.</t>
    </r>
  </si>
  <si>
    <r>
      <rPr>
        <b/>
        <sz val="11"/>
        <rFont val="Calibri"/>
        <family val="2"/>
        <scheme val="minor"/>
      </rPr>
      <t>PK14+000  UF1 ACT 26</t>
    </r>
    <r>
      <rPr>
        <sz val="11"/>
        <rFont val="Calibri"/>
        <family val="2"/>
        <scheme val="minor"/>
      </rPr>
      <t>. Instalación de postes 9 m X 510Kgf .</t>
    </r>
  </si>
  <si>
    <r>
      <rPr>
        <b/>
        <sz val="11"/>
        <rFont val="Calibri"/>
        <family val="2"/>
        <scheme val="minor"/>
      </rPr>
      <t>PK15+280 a PK5+437  UF1 ACT 26,27,25,20,18,14,10 y 09</t>
    </r>
    <r>
      <rPr>
        <sz val="11"/>
        <rFont val="Calibri"/>
        <family val="2"/>
        <scheme val="minor"/>
      </rPr>
      <t>. Liberación de cantidades de obra No 135, Redes Secas; entre el concesionario la interventoría y el subcontratista ROR.</t>
    </r>
  </si>
  <si>
    <r>
      <rPr>
        <b/>
        <sz val="11"/>
        <rFont val="Calibri"/>
        <family val="2"/>
        <scheme val="minor"/>
      </rPr>
      <t>PK15+280 a PK5+437  UF1 ACT 26,27,25,20,18,14,10 y 09.</t>
    </r>
    <r>
      <rPr>
        <sz val="11"/>
        <rFont val="Calibri"/>
        <family val="2"/>
        <scheme val="minor"/>
      </rPr>
      <t xml:space="preserve"> Liberación de cantidades de obra No 135, Redes Secas; entre el concesionario la interventoría y el subcontratista ROR.</t>
    </r>
  </si>
  <si>
    <r>
      <rPr>
        <b/>
        <sz val="11"/>
        <rFont val="Calibri"/>
        <family val="2"/>
        <scheme val="minor"/>
      </rPr>
      <t>PK13+896-15+122  UF1 Act 25</t>
    </r>
    <r>
      <rPr>
        <sz val="11"/>
        <rFont val="Calibri"/>
        <family val="2"/>
        <scheme val="minor"/>
      </rPr>
      <t>. Excavación manual para instalación de retenidas.</t>
    </r>
  </si>
  <si>
    <r>
      <rPr>
        <b/>
        <sz val="11"/>
        <rFont val="Calibri"/>
        <family val="2"/>
        <scheme val="minor"/>
      </rPr>
      <t>PK 19+300 ACT 34.</t>
    </r>
    <r>
      <rPr>
        <sz val="11"/>
        <rFont val="Calibri"/>
        <family val="2"/>
        <scheme val="minor"/>
      </rPr>
      <t xml:space="preserve"> Construcción de cajas de inpección Norma EPM sector Ciudadela Premium.  San Jerónimo.</t>
    </r>
  </si>
  <si>
    <r>
      <rPr>
        <b/>
        <sz val="11"/>
        <color theme="1"/>
        <rFont val="Calibri"/>
        <family val="2"/>
        <scheme val="minor"/>
      </rPr>
      <t>PK 19+300 ACT 34.</t>
    </r>
    <r>
      <rPr>
        <sz val="11"/>
        <color theme="1"/>
        <rFont val="Calibri"/>
        <family val="2"/>
        <scheme val="minor"/>
      </rPr>
      <t xml:space="preserve"> Instalación de tubería conduit Norma EPM sector Ciudadela Premium.  San Jerónimo.</t>
    </r>
  </si>
  <si>
    <r>
      <rPr>
        <b/>
        <sz val="11"/>
        <rFont val="Calibri"/>
        <family val="2"/>
        <scheme val="minor"/>
      </rPr>
      <t>PK27+550.</t>
    </r>
    <r>
      <rPr>
        <sz val="11"/>
        <rFont val="Calibri"/>
        <family val="2"/>
        <scheme val="minor"/>
      </rPr>
      <t xml:space="preserve"> Retiro de tubería PVC D=10"</t>
    </r>
  </si>
  <si>
    <r>
      <rPr>
        <b/>
        <sz val="11"/>
        <color theme="1"/>
        <rFont val="Calibri"/>
        <family val="2"/>
        <scheme val="minor"/>
      </rPr>
      <t>PK27+550</t>
    </r>
    <r>
      <rPr>
        <sz val="11"/>
        <color theme="1"/>
        <rFont val="Calibri"/>
        <family val="2"/>
        <scheme val="minor"/>
      </rPr>
      <t>. Retiro de tubería PVC D=10"</t>
    </r>
  </si>
  <si>
    <t>Retiro de tubería PVC D=10" PK27+550 costado izquierdo</t>
  </si>
  <si>
    <t>Elaboración informe semanal #240</t>
  </si>
  <si>
    <t xml:space="preserve">1y 3 </t>
  </si>
  <si>
    <t>Recorrido seguimiento conjunto en los tramos PK 4+800 al PK 0+000 correspondiente a la unidad funcional 1 y puntos de construcción de galerías en la unidad funcional 3,  de las fichas del PMA autorizado con Resolución N° 00606 de 2017 y sus modificaciones, que se relacionan a continuación: 
1. Manejo de residuos sólidos 
2. Manejo de residuos líquidos 
3. Manejo de aguas superficiales 
4. Manejo de obras de ocupación de cauce 
5. Manejo de emisiones atmosféricas
6. Disposición de escombros y sobrantes de excavación</t>
  </si>
  <si>
    <t xml:space="preserve">ÉPSILON 4G, DEVIMAR , Consorció Mar 1 </t>
  </si>
  <si>
    <t>Elaboraión y envió Informe de acompañamiento visita Corantioquia de evaluación de viabilidad técnica-ambiental para el traslado de 3 pozos sépticos pertenecientes al concejo comunitario, con comunicado  EPS4G-0474-20 y consecutivo ANI 2020-409-042541-2</t>
  </si>
  <si>
    <t>Comité virtual Concesionario:
Temas: revisión siembras O y M 
Cronogramas de monitoreo 
Requerimientos visita ANI 
Oficios pendientes respuesta 
Trabajos galerías 
Ingresos portales, Planta 2, PK13 y Planta 1</t>
  </si>
  <si>
    <t xml:space="preserve">Revisión y aprobación formato de trámites ambientales recibido de parte del concesionario </t>
  </si>
  <si>
    <t>Seguimiento al estado de cumplimiento de los requerimientos generados en visita de campo por la supervisión ambiental de la ANI, enviado con comunicado EPS4G-0481-20  y consecutivo DEVIMAR R-01-01-20200515000891</t>
  </si>
  <si>
    <t>Seguimiento PMA manejo aguas superficiales, concretos y cruces de cuerpos de agua</t>
  </si>
  <si>
    <t>Avance respusta observaciones generadas al informe mensual #55 por la ANI a los numerales  2.2.2,  2.2.3 , 2.2.11, tabla 6 y anexo 9.</t>
  </si>
  <si>
    <t>del 18-05-2020 al 20-05-2020</t>
  </si>
  <si>
    <t>NA</t>
  </si>
  <si>
    <t>revisión iforme mensual de DEVIMAR #55 recibido con comunicado D1336  y envió observaciones con comunicado EPS4G-0495-20 radicado el 19-05-20</t>
  </si>
  <si>
    <t>del 16-05-20 al 19-05-20</t>
  </si>
  <si>
    <t>Respuesta comunicado ANI 2020-605-013720-1 relacionado con soporte de solicitud cumplimiento al Concesionario de los requerimientos generados por la ANI durante visita de seguimiento, con comunicado EPS4G-0494-20 y consecutivo ANI 20204090440202</t>
  </si>
  <si>
    <t>1y 2.1</t>
  </si>
  <si>
    <t xml:space="preserve">Jornada de trabajo conjnta Interventoría - ANI para revisión del comunicado D1415 con el cual el Concesionario realiza afectacón de la subcuenta ambiental ambiental para pago de activdades de consultoria para el diseño de 13 pasos de fauna exigidos en los acuerdos de sustracción temporal y definitiva de la SRRRC  525 y SDMI DVARC 552 </t>
  </si>
  <si>
    <t xml:space="preserve">ÉPSILON 4G y ANI </t>
  </si>
  <si>
    <t>Elaboración acta de cierre ambiental UF4</t>
  </si>
  <si>
    <t>Visita conjunta Concesionario - DEVIMAR seguimiento mantenimientos establecidos en el protocolo de bioseguridad para las USP
Elaboración de acta y archivo registro fotográfico</t>
  </si>
  <si>
    <r>
      <t xml:space="preserve">1. ÁREA AMBIENTAL:
CONCLUSIONES:
</t>
    </r>
    <r>
      <rPr>
        <sz val="11"/>
        <color theme="1"/>
        <rFont val="Arial"/>
        <family val="2"/>
      </rPr>
      <t>- Concesionario no ha efectuado el reintegro de los recursos afectados de la subcuenta ambiental por la ejecución de las actividades asociadas a los planes de inversión del 1%, solicitados con comunicado EPS4G-0415-20 radicado vía correo electrónico el 29-04-2020. 
- Concesionario relalizó el  reintegro en el mes de abril de 2020 de los recursos afectados de la subcuenta ambiental junto con sus rendimientos, para la construcción de un vivero comunitario en la vereda San Nicolas, sin embargo, continua pendiente recibir los soportes de la fiducia correspondientes al mes de abril para verificar dicho reintegro.
- Se elaboro con el concesionario el Acta de Cierre ambiental de la UF4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 Continua pendiente por Corantioquia concepto que defina el trámite de solicitud de permisos de ocupación de cauce realizado por el Concesionario para las obras de Rehabilitación de la UF4.2 ubicadas en los PK10+850, PK44+900, PK13+800, PK26+400 y PK44+100, las cuales fueron verificadas por la autoridad el 01 de agosto de 2019, según radicado 160HX-COE1912-42119 del 06-12-19.
-Continua pendiente aprobación de los planes de rehabilitación ecológica asociados a los permisos de LVN 
-Debido a la calamidad de salud publica el proyecto autopistas al Mar 1 continua ejecutando actividades en algunos frentes de obra como portales, sitios de construcción de puentes. construccion de muros, entre otros.</t>
    </r>
    <r>
      <rPr>
        <b/>
        <sz val="11"/>
        <color theme="1"/>
        <rFont val="Arial"/>
        <family val="2"/>
      </rPr>
      <t xml:space="preserve">
RECOMENDACIONES,
-</t>
    </r>
    <r>
      <rPr>
        <sz val="11"/>
        <color theme="1"/>
        <rFont val="Arial"/>
        <family val="2"/>
      </rPr>
      <t xml:space="preserve">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</si>
  <si>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t xml:space="preserve">PMF-09
PK 4+700 - PK 4+300 (imágenes 1, 2 ,3 y 4) 
</t>
    </r>
    <r>
      <rPr>
        <sz val="11"/>
        <rFont val="Calibri"/>
        <family val="2"/>
        <scheme val="minor"/>
      </rPr>
      <t>Para el manejo de aguas residuales domésticas el concesionario dispone de unidades sanitarias, a las cuales se le realiza el mantenimiento periódico de estas unidades a cargo de la empresa STAP ANTIOQUIA S.A.S.
El concesionario realiza el montaje de estructuras cerradas con material obsorvente(arena) para contener algún posible derramen de aceite de las plantas generadoras de energía.</t>
    </r>
    <r>
      <rPr>
        <b/>
        <sz val="11"/>
        <rFont val="Calibri"/>
        <family val="2"/>
        <scheme val="minor"/>
      </rPr>
      <t xml:space="preserve">
</t>
    </r>
  </si>
  <si>
    <r>
      <t xml:space="preserve">PMF - 02
PMF - 09 
PK 4+700 - PK 4+300 (Imágenes 7 - 14)
</t>
    </r>
    <r>
      <rPr>
        <sz val="11"/>
        <rFont val="Calibri"/>
        <family val="2"/>
        <scheme val="minor"/>
      </rPr>
      <t xml:space="preserve">El concesionario realiza la disposicón de material de excavación y materiales utilizados en la elaboración de concreto en las cunetas ubicadas en la vía existente, interrumpiendo el flujo de las aguas y generando aportes de sedimento e las fuentes de aguas aledañas, este material de excavación debe disponerse en sitios autorizados para ello. 
</t>
    </r>
    <r>
      <rPr>
        <b/>
        <sz val="11"/>
        <rFont val="Calibri"/>
        <family val="2"/>
        <scheme val="minor"/>
      </rPr>
      <t>PMF-10</t>
    </r>
    <r>
      <rPr>
        <sz val="11"/>
        <rFont val="Calibri"/>
        <family val="2"/>
        <scheme val="minor"/>
      </rPr>
      <t xml:space="preserve">
</t>
    </r>
    <r>
      <rPr>
        <b/>
        <sz val="11"/>
        <rFont val="Calibri"/>
        <family val="2"/>
        <scheme val="minor"/>
      </rPr>
      <t xml:space="preserve">PK 4+700 - PK 4+300 (Imágenes 17 - 18), PK 4+300 - PK 3+100 (Imágenes 19-22) y PK 3+100 PK 2+ 100 (Imágenes 25-27)
</t>
    </r>
    <r>
      <rPr>
        <sz val="11"/>
        <rFont val="Calibri"/>
        <family val="2"/>
        <scheme val="minor"/>
      </rPr>
      <t>Luego de la inspección realizada en el tramo evaluado, se encontró material residual (plástico, residuos de madera y hierro) en los diferentes frentes de obra activos los cuales deben ser recolectados y almacenados en un lugar que se encuentre protegido de los cambios climáticos, hasta que tengan un volumen considerable para que sean recolectados y entregados al operador del servicio de aseo.
De acuerdo con los compromisos adquiridos por el concesionario en el acta elaborada producto de la visita realizada el día 14-05-2020, la interventoría solicitó el retiro de este material de excavación y la implementación de una tubería acorde a las condiciones de trabajo la cual garantice la continuidad en el flujo de agua, además de la implementación de jornadas de orden y aseo.</t>
    </r>
    <r>
      <rPr>
        <b/>
        <sz val="11"/>
        <rFont val="Calibri"/>
        <family val="2"/>
        <scheme val="minor"/>
      </rPr>
      <t xml:space="preserve">
</t>
    </r>
    <r>
      <rPr>
        <sz val="11"/>
        <rFont val="Calibri"/>
        <family val="2"/>
        <scheme val="minor"/>
      </rPr>
      <t>De las activiades planteadas, el concesionario dío inicio a la limpieza de cunetas tal y como se observa en la imagen 15. se espera en un término de un mes la implementación de la actividades propuestas en dicha acta.</t>
    </r>
  </si>
  <si>
    <r>
      <t xml:space="preserve">PMF 10
PK 4+300 - PK 3+100 (Imágenes 23 - 25)
</t>
    </r>
    <r>
      <rPr>
        <sz val="11"/>
        <rFont val="Calibri"/>
        <family val="2"/>
        <scheme val="minor"/>
      </rPr>
      <t xml:space="preserve">los frentes de obra objeto de visita cuentan con contenedores claramente identificados y rotulados.
De acuerdo con las visitas realizadas por la interventoria el concesionario dispone en cada frente de obra una zona de bioseguridad para descontaminación de acuerdo con las activiadades propuestas en el documento de la empresa Consorcio Mar 1, con Titulo "Consideraciones de Bioseguridad ante el COVID-19" tal y como se muestra en la imagen 26.
</t>
    </r>
    <r>
      <rPr>
        <b/>
        <sz val="11"/>
        <rFont val="Calibri"/>
        <family val="2"/>
        <scheme val="minor"/>
      </rPr>
      <t xml:space="preserve">
</t>
    </r>
  </si>
  <si>
    <r>
      <t xml:space="preserve">PMF-02
PK 3+100 PK 2+ 100 (Imégenes 27 - 30)
</t>
    </r>
    <r>
      <rPr>
        <sz val="11"/>
        <rFont val="Calibri"/>
        <family val="2"/>
        <scheme val="minor"/>
      </rPr>
      <t xml:space="preserve">El concesionario realiza la disposicón de material de excavación y materiales utilizados en la elaboración de concreto en las cunetas ubicadas en la vía existente, interrumpiendo el flujo de las aguas y generando aportes de sedimento en las fuentes de aguas aledañas, este material de excavación debe disponerse en sitios autorizados para ello. 
De acuerdo con los compromisos adquiridos por el concesionario en el acta elaborada producto de la visita realizada el día 14-05-2020, la interventoría solicitó el retiro de este material de excavación y material utilizado en la elaboración de concreto en el tramo determinado.
</t>
    </r>
    <r>
      <rPr>
        <b/>
        <sz val="11"/>
        <rFont val="Calibri"/>
        <family val="2"/>
        <scheme val="minor"/>
      </rPr>
      <t xml:space="preserve">
</t>
    </r>
  </si>
  <si>
    <r>
      <t xml:space="preserve">PMF-10
PK 2+ 100 -PK 0+000
</t>
    </r>
    <r>
      <rPr>
        <sz val="11"/>
        <rFont val="Calibri"/>
        <family val="2"/>
        <scheme val="minor"/>
      </rPr>
      <t>(imágenes 31 a 40) Luego de la inspección realizada en el tramo evaluado, se encontró material residual (plástico, residuos de madera y hierro) en los diferentes frentes de obra activos los cuales deben ser recolectados y almacenados en un lugar que se encuentre protegido de los cambios climáticos, hasta que tengan un volumen considerable para que sean recolectados y entregados al operador del servicio de aseo.
De acuerdo con los compromisos adquiridos por el concesionario en el acta elaborada producto de la visita realizada el día 14-05-2020, la interventoría solicitó la implementación de jornadas de orden y aseo y la adecuación de la malla perimetral de la planta de concretos, además de la instalación y adecuación de puntos de acopio temporal de este tipo de materiales (imégenes 41 y 42).</t>
    </r>
  </si>
  <si>
    <t>Seguimiento a las medidas de manejo ambiental 2.1</t>
  </si>
  <si>
    <t xml:space="preserve">De acuerdo con los compromisos adquiridos en el acta levantada el día 08-05-20 en visita conjunta Consorcio mar 1, DEVIMAR e interventoría, se realizó la verificación en campo de las medidas ambientales propuestas en el documento de la empresa Consorcio Mar 1, con título "Consideraciones de bioseguridad ente el COVID-19", relacionadas con el mantenimiento de las unidades sanitarias dispuestas en los diferentes frentes de obra de la unidad funcional 2.1, la muestra evaluada corresponde a las USP ubicadas en: 
PK 18+300 (Imagen 1)
PK 21+700 (Imagen 2)
PK 26+375 (Imagen 3)
PK 21+700 (Imagen 4)
PK 23+400 (Imagen 8)
PK 33+100 (Imagen 7)
Los soportes solicitados al encargado del frente de obra ubicados en el frente de obra PK 21 +700 (imágenes 4 - 6).
La interventoría verificó el desarrollo de las actividades de mantenimiento con sus respectivos soportes.
</t>
  </si>
  <si>
    <t>14/05/2020-20/05/2020</t>
  </si>
  <si>
    <t>ENVÍO OFICIO EPS4G-0468-20 EN RESPUESTA AL OFICIO 02-01-20200429001291</t>
  </si>
  <si>
    <t>La Interventoría dejó "NO OBJETADO" la modificación del Avalúo del Predio MAR1_UF1_199</t>
  </si>
  <si>
    <t>ENVÍO OFICIO EPS4G-0475-20  ALCANCE OFICIO EPS4G-0468-20 (RESPUESTA AL OFICIO No. 02-01-20200429001291)</t>
  </si>
  <si>
    <t>La Interventoría aclara que la modificación del Avalúo Comercial Corporativo del Predio MAR1_UF1_199  el cual fue "NO OBJETADO" no requiere ser presentado en Comité de Previa Aprobación.</t>
  </si>
  <si>
    <t>ENVÍO OFICIO EPS4G-0482-20 CONCEPTO SEGUNDA MODIFICACIÓN DE LA FICHA PREDIAL POR DESCUENTO DE ÁREAS INVIAS - PROINDIVISO DEL PREDIO MAR1_UF3_001</t>
  </si>
  <si>
    <t>La Interventoría da criterio acerca del vicio de titularidad y comop sanearlo para poder volver a presentar la modificación de la Ficha Predial del Predio MAR1_UF3_001</t>
  </si>
  <si>
    <t xml:space="preserve">ENVÍO OFICIO EPS4G-0489-20 EN RESPUESTA AL OFICIO 02-01-20200504001312 </t>
  </si>
  <si>
    <t>La Interventoría dejó en observación la modificación al Avalúo del Predio MAR1_UF1_166</t>
  </si>
  <si>
    <r>
      <t xml:space="preserve">Periodo: </t>
    </r>
    <r>
      <rPr>
        <sz val="10"/>
        <color theme="1"/>
        <rFont val="Calibri"/>
        <family val="2"/>
        <scheme val="minor"/>
      </rPr>
      <t>Del 14 al 20 de mayo de 2020</t>
    </r>
  </si>
  <si>
    <t>Socialización protocolo de bioseguridad a los colaboradores del proyecto UF 4</t>
  </si>
  <si>
    <t>socialización del protocolo de bioseguridad a la secretaria de salud y administración municipal del municipio de Betulia</t>
  </si>
  <si>
    <t>socialización del protocolo de bioseguridad a la secretaria de salud y administración municipal del municipio de Venecia.</t>
  </si>
  <si>
    <t>socialización del protocolo de bioseguridad a la secretaria de salud y administración municipal del municipio de Giraldo</t>
  </si>
  <si>
    <t>socialización del protocolo de bioseguridad a la secretaria de salud y administración municipal del municipio de Sopetrán.</t>
  </si>
  <si>
    <t>socialización del protocolo de bioseguridad a la secretaria de salud y administración municipal del municipio de Salgar.</t>
  </si>
  <si>
    <t xml:space="preserve">Programa 5. Apoyo a la capacidad de gestión institucional </t>
  </si>
  <si>
    <t>Socialización protocolo de bioseguridad y capacitación ley 1228 a los cuadrantes de policia de carretera del area de influencia del proyecto.</t>
  </si>
  <si>
    <t>Seguimiento y acompañamiento sociopredial a las familias objeto de traslado UF 1</t>
  </si>
  <si>
    <t>Seguimiento y acompañamiento sociopredial a las familias objeto de traslado UF 2.1</t>
  </si>
  <si>
    <t xml:space="preserve">Acompañamiento a caracterización sociodemografica con el presidente de la junta de acción comunal </t>
  </si>
  <si>
    <t>,</t>
  </si>
  <si>
    <t>Lugar:CCO Santa fe de Antioquia, Seguimiento Semanal PQRS del proyecto</t>
  </si>
  <si>
    <t>Lugar: UF4 socialización del protocolo de bioseguridad en los frentes de obra activos.</t>
  </si>
  <si>
    <t>Socialización virtual del protocolo de bioseguridad a la administración municipal y secretaria de salud de Betulia.</t>
  </si>
  <si>
    <t>Socialización virtual del protocolo de bioseguridad a la administración municipal y secretaria de salud de Giraldo.</t>
  </si>
  <si>
    <t>Socialización virtual del protocolo de bioseguridad a la administración municipal y secretaria de salud de Sopetrán.</t>
  </si>
  <si>
    <t>Socialización virtual del protocolo de bioseguridad a la administración municipal y secretaria de salud de Venecia.</t>
  </si>
  <si>
    <t>Socialización virtual del protocolo de bioseguridad y capacitación ley 1228 a los cuadrantes de policia de carreteras del AID</t>
  </si>
  <si>
    <t>Lugar: Vereda El Calvario, Seguimiento y acompañamiento sociopredial a las familias objeto de traslado.</t>
  </si>
  <si>
    <t>Lugar: Vereda Tafetanes, Seguimiento y acompañamiento sociopredial a las familias objeto de traslado.</t>
  </si>
  <si>
    <t>Lugar: Vereda El Berrial, Seguimiento y acompañamiento a las familias objeto de traslado.</t>
  </si>
  <si>
    <t>Lugar: CCCN La Puerta, Acompañamiento a caracterizacion sociodemografica al presidente de la junta de accion comunal.</t>
  </si>
  <si>
    <t>RESPUESTA AL COMUNICADO EPS4G-0305-20 REFERENTE A LA ESTRUCTURA DEL NUEVO PEAJE UF3</t>
  </si>
  <si>
    <t>D-02-01-202000505-001328</t>
  </si>
  <si>
    <t>ALCANCE AL OFICIO D0000344 EDIFICACION CCO VOL X. UNIDAD FUNCIONAL 3</t>
  </si>
  <si>
    <t>D-02-01-20200428-001275</t>
  </si>
  <si>
    <t>ENTREGA PLAN DE MANEJO DE TRANSITO PMT ESPECIFICO PARA CIERRE DE CARRIL ENTRE K30+980 Y K31+400</t>
  </si>
  <si>
    <t>D-02-01-20200520001504</t>
  </si>
  <si>
    <t>RESPUESTA A COMUNICACIÓN EPS4G-0348-20 REFERENTE A LA MODIFICACION DE DISEÑO GEOMETRICO DE LA UF1</t>
  </si>
  <si>
    <t>D-02-01-20200520001503</t>
  </si>
  <si>
    <t>Aporte de riesgo compartido</t>
  </si>
  <si>
    <t>Enero-2020</t>
  </si>
  <si>
    <t>Febrero-2020</t>
  </si>
  <si>
    <t>Marzo-2020</t>
  </si>
  <si>
    <t>Interventoria y Supervisión</t>
  </si>
  <si>
    <t>Mar-2020</t>
  </si>
  <si>
    <t>incumplido por fecha. Los intereses fueron pagados en el 28 noviembre 2018 y se relaciona en la seccion de intereses.</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</si>
  <si>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</si>
  <si>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</si>
  <si>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</si>
  <si>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</si>
  <si>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</si>
  <si>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</si>
  <si>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</si>
  <si>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</si>
  <si>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</si>
  <si>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</si>
  <si>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</si>
  <si>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</si>
  <si>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</si>
  <si>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</si>
  <si>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</si>
  <si>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SUBTOTAL FONDEOS</t>
  </si>
  <si>
    <t>Sección intereses Ambiental</t>
  </si>
  <si>
    <t>Aporte intereses Giro 15</t>
  </si>
  <si>
    <t>aportes de interés rendimientos sep 2018</t>
  </si>
  <si>
    <t>pago de intereses de los meses saldo de julio 2019 y de los meses de agosto y sept 2019</t>
  </si>
  <si>
    <t>Aporte intereses Giro 32</t>
  </si>
  <si>
    <t>pago de intereses del  aporte 32</t>
  </si>
  <si>
    <t>SUBTOTAL INTERESES</t>
  </si>
  <si>
    <t>TOTAL AMBIENTAL</t>
  </si>
  <si>
    <t>Predios ll</t>
  </si>
  <si>
    <t>feb-2020</t>
  </si>
  <si>
    <t>Vigencias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</si>
</sst>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2"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9"/>
      <color indexed="81"/>
      <name val="Tahoma"/>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b/>
      <sz val="10"/>
      <color rgb="FF000000"/>
      <name val="Arial"/>
      <family val="2"/>
    </font>
  </fonts>
  <fills count="21">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s>
  <borders count="7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right/>
      <top style="thin">
        <color auto="1"/>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bottom style="thin">
        <color indexed="64"/>
      </bottom>
      <diagonal/>
    </border>
    <border>
      <left style="thin">
        <color indexed="64"/>
      </left>
      <right style="medium">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8"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099">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1" fontId="20" fillId="17" borderId="18" xfId="0" applyNumberFormat="1" applyFont="1" applyFill="1" applyBorder="1" applyAlignment="1">
      <alignment vertical="center"/>
    </xf>
    <xf numFmtId="1" fontId="20" fillId="17" borderId="1" xfId="0" applyNumberFormat="1" applyFont="1" applyFill="1" applyBorder="1" applyAlignment="1">
      <alignment vertical="center"/>
    </xf>
    <xf numFmtId="1" fontId="20" fillId="0" borderId="1" xfId="0" applyNumberFormat="1" applyFont="1" applyBorder="1" applyAlignment="1">
      <alignment vertical="center"/>
    </xf>
    <xf numFmtId="1" fontId="20" fillId="0" borderId="28" xfId="0" applyNumberFormat="1" applyFont="1" applyBorder="1" applyAlignment="1">
      <alignment vertical="center"/>
    </xf>
    <xf numFmtId="1" fontId="20" fillId="0" borderId="11" xfId="0" applyNumberFormat="1" applyFont="1" applyBorder="1" applyAlignment="1">
      <alignment vertical="center"/>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29"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5"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5"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38" xfId="1" applyFont="1" applyBorder="1" applyAlignment="1">
      <alignment horizont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5" fillId="0" borderId="1" xfId="12" applyNumberFormat="1" applyFont="1" applyBorder="1" applyAlignment="1">
      <alignment horizontal="center" vertical="center"/>
    </xf>
    <xf numFmtId="0" fontId="43" fillId="0" borderId="8" xfId="12" applyFont="1" applyBorder="1" applyAlignment="1">
      <alignment vertical="center"/>
    </xf>
    <xf numFmtId="0" fontId="43" fillId="0" borderId="9" xfId="12" applyFont="1" applyBorder="1" applyAlignment="1">
      <alignment vertical="center"/>
    </xf>
    <xf numFmtId="0" fontId="43"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5" fillId="0" borderId="1" xfId="12" applyFont="1" applyBorder="1" applyAlignment="1">
      <alignment horizontal="center" vertical="center"/>
    </xf>
    <xf numFmtId="0" fontId="25" fillId="0" borderId="11" xfId="12" applyFont="1" applyBorder="1" applyAlignment="1">
      <alignment horizontal="center" vertical="center"/>
    </xf>
    <xf numFmtId="0" fontId="25" fillId="0" borderId="1" xfId="12" applyFont="1" applyBorder="1" applyAlignment="1">
      <alignment horizontal="center" vertical="center"/>
    </xf>
    <xf numFmtId="0" fontId="3" fillId="20" borderId="0" xfId="12" applyFont="1" applyFill="1" applyAlignment="1">
      <alignment horizontal="center" vertical="center" wrapText="1"/>
    </xf>
    <xf numFmtId="0" fontId="25" fillId="0" borderId="4" xfId="12" applyFont="1" applyBorder="1" applyAlignment="1">
      <alignment horizontal="center" vertical="center"/>
    </xf>
    <xf numFmtId="17" fontId="25" fillId="0" borderId="4" xfId="12" applyNumberFormat="1" applyFont="1" applyBorder="1" applyAlignment="1">
      <alignment horizontal="center" vertical="center"/>
    </xf>
    <xf numFmtId="0" fontId="45" fillId="0" borderId="1" xfId="15" applyFont="1" applyBorder="1" applyAlignment="1">
      <alignment horizontal="center" vertical="center" wrapText="1"/>
    </xf>
    <xf numFmtId="0" fontId="47" fillId="0" borderId="1" xfId="15" applyFont="1" applyBorder="1" applyAlignment="1">
      <alignment horizontal="center" vertical="center"/>
    </xf>
    <xf numFmtId="0" fontId="47" fillId="0" borderId="27" xfId="15" applyFont="1" applyBorder="1" applyAlignment="1">
      <alignment horizontal="center" vertical="center"/>
    </xf>
    <xf numFmtId="17" fontId="45" fillId="0" borderId="1" xfId="15" applyNumberFormat="1" applyFont="1" applyBorder="1" applyAlignment="1">
      <alignment horizontal="center"/>
    </xf>
    <xf numFmtId="0" fontId="47" fillId="0" borderId="1" xfId="15" applyFont="1" applyBorder="1" applyAlignment="1">
      <alignment horizontal="center"/>
    </xf>
    <xf numFmtId="0" fontId="47" fillId="0" borderId="27" xfId="15" applyFont="1" applyBorder="1" applyAlignment="1">
      <alignment horizontal="center"/>
    </xf>
    <xf numFmtId="0" fontId="48" fillId="0" borderId="22" xfId="15" applyFont="1" applyBorder="1"/>
    <xf numFmtId="0" fontId="48" fillId="0" borderId="0" xfId="15" applyFont="1" applyAlignment="1">
      <alignment vertical="center"/>
    </xf>
    <xf numFmtId="9" fontId="49"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9" fillId="0" borderId="1" xfId="16" applyFont="1" applyBorder="1" applyAlignment="1">
      <alignment horizontal="center" vertical="center" wrapText="1"/>
    </xf>
    <xf numFmtId="9" fontId="49" fillId="0" borderId="1" xfId="16" applyFont="1" applyBorder="1" applyAlignment="1">
      <alignment horizontal="center"/>
    </xf>
    <xf numFmtId="1" fontId="12" fillId="17" borderId="12" xfId="0" applyNumberFormat="1" applyFont="1" applyFill="1" applyBorder="1" applyAlignment="1">
      <alignment vertical="center"/>
    </xf>
    <xf numFmtId="9" fontId="49" fillId="0" borderId="28" xfId="16" applyFont="1" applyBorder="1" applyAlignment="1">
      <alignment horizontal="center"/>
    </xf>
    <xf numFmtId="0" fontId="13" fillId="12" borderId="13" xfId="0" applyFont="1" applyFill="1" applyBorder="1" applyAlignment="1">
      <alignment horizontal="center" vertical="center" textRotation="90" wrapText="1"/>
    </xf>
    <xf numFmtId="14" fontId="37"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38" fontId="7" fillId="6" borderId="1" xfId="0" applyNumberFormat="1"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0" fontId="45" fillId="0" borderId="0" xfId="15" applyFont="1" applyAlignment="1">
      <alignment horizontal="center" vertical="center"/>
    </xf>
    <xf numFmtId="0" fontId="47" fillId="0" borderId="0" xfId="15" applyFont="1" applyAlignment="1">
      <alignment horizontal="center" vertical="center"/>
    </xf>
    <xf numFmtId="0" fontId="47" fillId="0" borderId="0" xfId="15" applyFont="1" applyAlignment="1">
      <alignment horizontal="center"/>
    </xf>
    <xf numFmtId="0" fontId="48" fillId="0" borderId="0" xfId="15" applyFont="1" applyAlignment="1">
      <alignment horizontal="center" vertical="center"/>
    </xf>
    <xf numFmtId="0" fontId="20" fillId="0" borderId="0" xfId="0" applyFont="1" applyAlignment="1">
      <alignment horizontal="left" vertical="top"/>
    </xf>
    <xf numFmtId="0" fontId="12" fillId="0" borderId="0" xfId="0"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0" fontId="12" fillId="0" borderId="70" xfId="0" applyFont="1" applyBorder="1" applyAlignment="1">
      <alignment horizontal="center" vertic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horizontal="left" vertical="center" wrapText="1"/>
    </xf>
    <xf numFmtId="14" fontId="7" fillId="0" borderId="1" xfId="0" applyNumberFormat="1"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10" fontId="8" fillId="0" borderId="1" xfId="1"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1" xfId="2" applyFont="1" applyBorder="1" applyAlignment="1">
      <alignment horizontal="center" vertical="center"/>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7" fillId="0" borderId="1" xfId="2"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10" fontId="7" fillId="0" borderId="1" xfId="1" applyNumberFormat="1" applyFont="1" applyBorder="1" applyAlignment="1">
      <alignment horizontal="center" vertical="center" wrapText="1"/>
    </xf>
    <xf numFmtId="0" fontId="7" fillId="0" borderId="3" xfId="2" applyFont="1" applyBorder="1" applyAlignment="1">
      <alignment horizontal="center" vertical="center"/>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justify" vertical="center" wrapText="1"/>
    </xf>
    <xf numFmtId="38" fontId="7" fillId="6" borderId="3" xfId="0" applyNumberFormat="1" applyFont="1" applyFill="1" applyBorder="1" applyAlignment="1">
      <alignment horizontal="justify" vertical="center" wrapText="1"/>
    </xf>
    <xf numFmtId="38" fontId="7" fillId="6" borderId="4" xfId="0" applyNumberFormat="1" applyFont="1" applyFill="1" applyBorder="1" applyAlignment="1">
      <alignment horizontal="justify" vertical="center" wrapText="1"/>
    </xf>
    <xf numFmtId="0" fontId="8" fillId="0" borderId="1"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3"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57" xfId="0" applyFont="1" applyBorder="1" applyAlignment="1">
      <alignment horizontal="center" vertical="center" wrapText="1"/>
    </xf>
    <xf numFmtId="0" fontId="7" fillId="0" borderId="12" xfId="0" applyFont="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11" xfId="0" applyFont="1" applyBorder="1" applyAlignment="1">
      <alignment horizontal="center" vertical="center"/>
    </xf>
    <xf numFmtId="0" fontId="7" fillId="0" borderId="57" xfId="0" applyFont="1" applyBorder="1" applyAlignment="1">
      <alignment horizontal="center" vertical="center"/>
    </xf>
    <xf numFmtId="0" fontId="7" fillId="0" borderId="12" xfId="0" applyFont="1" applyBorder="1" applyAlignment="1">
      <alignment horizontal="center" vertical="center"/>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42"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0" fontId="7" fillId="0" borderId="60" xfId="0" applyFont="1" applyFill="1" applyBorder="1" applyAlignment="1">
      <alignment horizontal="center" vertical="center" wrapText="1"/>
    </xf>
    <xf numFmtId="0" fontId="7" fillId="0" borderId="62" xfId="0" applyFont="1" applyFill="1" applyBorder="1" applyAlignment="1">
      <alignment horizontal="center" vertical="center" wrapText="1"/>
    </xf>
    <xf numFmtId="14" fontId="7" fillId="0" borderId="60" xfId="0" applyNumberFormat="1" applyFont="1" applyBorder="1" applyAlignment="1">
      <alignment horizontal="center" vertical="center" wrapText="1"/>
    </xf>
    <xf numFmtId="14" fontId="7" fillId="0" borderId="62" xfId="0" applyNumberFormat="1" applyFont="1" applyBorder="1" applyAlignment="1">
      <alignment horizontal="center" vertical="center" wrapText="1"/>
    </xf>
    <xf numFmtId="0" fontId="7" fillId="0" borderId="60" xfId="0" applyFont="1" applyBorder="1" applyAlignment="1">
      <alignment horizontal="center" vertical="center" wrapText="1"/>
    </xf>
    <xf numFmtId="0" fontId="7" fillId="0" borderId="61" xfId="0" applyFont="1" applyBorder="1" applyAlignment="1">
      <alignment horizontal="center" vertical="center" wrapText="1"/>
    </xf>
    <xf numFmtId="0" fontId="7" fillId="0" borderId="62" xfId="0"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9" xfId="0" applyFont="1" applyBorder="1" applyAlignment="1">
      <alignment horizontal="center" vertical="center" wrapText="1"/>
    </xf>
    <xf numFmtId="0" fontId="41" fillId="0" borderId="10"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5"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7" fillId="0" borderId="60" xfId="0" applyFont="1" applyBorder="1" applyAlignment="1">
      <alignment horizontal="left" vertical="center" wrapText="1"/>
    </xf>
    <xf numFmtId="0" fontId="7" fillId="0" borderId="61" xfId="0" applyFont="1" applyBorder="1" applyAlignment="1">
      <alignment horizontal="left" vertical="center" wrapText="1"/>
    </xf>
    <xf numFmtId="0" fontId="7" fillId="0" borderId="62" xfId="0" applyFont="1" applyBorder="1" applyAlignment="1">
      <alignment horizontal="left"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0" fontId="9" fillId="0" borderId="2"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9" fillId="0" borderId="1"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0" xfId="0" applyFont="1" applyAlignment="1">
      <alignment horizontal="center" vertical="center" wrapText="1"/>
    </xf>
    <xf numFmtId="0" fontId="41" fillId="0" borderId="14" xfId="0" applyFont="1" applyBorder="1" applyAlignment="1">
      <alignment horizontal="center" vertical="center" wrapText="1"/>
    </xf>
    <xf numFmtId="0" fontId="7" fillId="0" borderId="0" xfId="0" applyFont="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7" xfId="0" applyNumberFormat="1" applyFont="1" applyBorder="1" applyAlignment="1">
      <alignment horizontal="center" vertical="center"/>
    </xf>
    <xf numFmtId="1" fontId="5" fillId="0" borderId="12" xfId="0" applyNumberFormat="1" applyFont="1" applyBorder="1" applyAlignment="1">
      <alignment horizontal="center" vertical="center"/>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8" xfId="0" applyFont="1" applyFill="1" applyBorder="1" applyAlignment="1">
      <alignment horizontal="center" vertical="center" textRotation="90"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29"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1" fillId="0" borderId="1" xfId="0" applyFont="1" applyBorder="1" applyAlignment="1">
      <alignment horizontal="center" vertical="center" wrapText="1"/>
    </xf>
    <xf numFmtId="0" fontId="24" fillId="0" borderId="1" xfId="0" applyFont="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5" fillId="6" borderId="37" xfId="0" applyFont="1" applyFill="1" applyBorder="1" applyAlignment="1">
      <alignment horizontal="center" vertical="center" wrapText="1"/>
    </xf>
    <xf numFmtId="0" fontId="5" fillId="6" borderId="59" xfId="0" applyFont="1" applyFill="1" applyBorder="1" applyAlignment="1">
      <alignment horizontal="center" vertical="center" wrapText="1"/>
    </xf>
    <xf numFmtId="0" fontId="5" fillId="6" borderId="38" xfId="0" applyFont="1" applyFill="1" applyBorder="1" applyAlignment="1">
      <alignment horizontal="center" vertical="center" wrapText="1"/>
    </xf>
    <xf numFmtId="0" fontId="24" fillId="0" borderId="4"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14" fillId="0" borderId="1" xfId="0" applyNumberFormat="1" applyFont="1" applyBorder="1" applyAlignment="1">
      <alignment horizontal="left"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1"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68" fontId="7" fillId="6" borderId="1" xfId="3" applyNumberFormat="1" applyFont="1" applyFill="1" applyBorder="1" applyAlignment="1">
      <alignment horizontal="center" vertical="center"/>
    </xf>
    <xf numFmtId="0" fontId="7" fillId="6" borderId="1" xfId="0" applyFont="1" applyFill="1" applyBorder="1" applyAlignment="1">
      <alignment horizontal="left"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0" fontId="13" fillId="12" borderId="11" xfId="0" applyFont="1" applyFill="1" applyBorder="1" applyAlignment="1">
      <alignment horizontal="center" vertical="center" textRotation="90" wrapText="1"/>
    </xf>
    <xf numFmtId="0" fontId="13" fillId="12" borderId="57" xfId="0" applyFont="1" applyFill="1" applyBorder="1" applyAlignment="1">
      <alignment horizontal="center" vertical="center" textRotation="90"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3" xfId="0" applyFont="1" applyBorder="1" applyAlignment="1">
      <alignment horizontal="center" vertical="center"/>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38" fontId="5"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justify"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20" fillId="0" borderId="52" xfId="0" applyFont="1" applyBorder="1" applyAlignment="1">
      <alignment horizontal="left" vertical="center" wrapText="1"/>
    </xf>
    <xf numFmtId="0" fontId="20" fillId="0" borderId="20" xfId="0" applyFont="1" applyBorder="1" applyAlignment="1">
      <alignment horizontal="left" vertical="center" wrapText="1"/>
    </xf>
    <xf numFmtId="0" fontId="20" fillId="0" borderId="51" xfId="0" applyFont="1" applyBorder="1" applyAlignment="1">
      <alignment horizontal="left" vertical="center" wrapText="1"/>
    </xf>
    <xf numFmtId="0" fontId="20" fillId="0" borderId="2" xfId="0" applyFont="1" applyBorder="1" applyAlignment="1">
      <alignment horizontal="center" vertical="center"/>
    </xf>
    <xf numFmtId="0" fontId="20" fillId="0" borderId="26" xfId="0" applyFont="1" applyBorder="1" applyAlignment="1">
      <alignment horizontal="center" vertical="center"/>
    </xf>
    <xf numFmtId="0" fontId="20"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7" xfId="0" applyFont="1" applyBorder="1" applyAlignment="1">
      <alignment horizontal="center" vertical="center"/>
    </xf>
    <xf numFmtId="0" fontId="12" fillId="0" borderId="54" xfId="0" applyFont="1" applyBorder="1" applyAlignment="1">
      <alignment horizontal="center" vertical="center"/>
    </xf>
    <xf numFmtId="0" fontId="20" fillId="0" borderId="0" xfId="0" applyFont="1" applyAlignment="1">
      <alignment horizontal="left" vertical="top"/>
    </xf>
    <xf numFmtId="0" fontId="20" fillId="0" borderId="2" xfId="0" applyFont="1" applyBorder="1" applyAlignment="1">
      <alignment horizontal="center" vertical="center" wrapText="1"/>
    </xf>
    <xf numFmtId="0" fontId="20" fillId="0" borderId="26" xfId="0" applyFont="1" applyBorder="1" applyAlignment="1">
      <alignment horizontal="center" vertical="center" wrapText="1"/>
    </xf>
    <xf numFmtId="0" fontId="49" fillId="0" borderId="36" xfId="15" applyFont="1" applyBorder="1" applyAlignment="1">
      <alignment horizontal="left" vertical="center" wrapText="1"/>
    </xf>
    <xf numFmtId="0" fontId="49" fillId="0" borderId="43" xfId="15" applyFont="1" applyBorder="1" applyAlignment="1">
      <alignment horizontal="left" vertical="center" wrapText="1"/>
    </xf>
    <xf numFmtId="0" fontId="49" fillId="0" borderId="53" xfId="15" applyFont="1" applyBorder="1" applyAlignment="1">
      <alignment horizontal="left" vertical="center" wrapText="1"/>
    </xf>
    <xf numFmtId="0" fontId="49" fillId="0" borderId="50" xfId="15" applyFont="1" applyBorder="1" applyAlignment="1">
      <alignment horizontal="left" vertical="center" wrapText="1"/>
    </xf>
    <xf numFmtId="0" fontId="12" fillId="0" borderId="67" xfId="0" applyFont="1" applyBorder="1" applyAlignment="1">
      <alignment horizontal="center" vertical="center"/>
    </xf>
    <xf numFmtId="0" fontId="12" fillId="0" borderId="65"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8" fillId="0" borderId="59" xfId="15" applyFont="1" applyBorder="1" applyAlignment="1">
      <alignment horizontal="center" vertical="center"/>
    </xf>
    <xf numFmtId="0" fontId="48" fillId="0" borderId="54"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5" xfId="0" applyFont="1" applyBorder="1" applyAlignment="1">
      <alignment horizontal="center" vertical="center"/>
    </xf>
    <xf numFmtId="0" fontId="12" fillId="0" borderId="18" xfId="0" applyFont="1" applyBorder="1" applyAlignment="1">
      <alignment horizontal="center" vertical="center"/>
    </xf>
    <xf numFmtId="0" fontId="12" fillId="0" borderId="39"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8" xfId="0" applyNumberFormat="1" applyFont="1" applyBorder="1" applyAlignment="1">
      <alignment horizontal="center" vertical="center"/>
    </xf>
    <xf numFmtId="1" fontId="12" fillId="0" borderId="49"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4" xfId="0" applyFont="1" applyBorder="1" applyAlignment="1">
      <alignment horizontal="center" vertical="center"/>
    </xf>
    <xf numFmtId="0" fontId="20" fillId="0" borderId="55" xfId="0" applyFont="1" applyBorder="1" applyAlignment="1">
      <alignment horizontal="left" vertical="center" wrapText="1"/>
    </xf>
    <xf numFmtId="0" fontId="20" fillId="0" borderId="56" xfId="0" applyFont="1" applyBorder="1" applyAlignment="1">
      <alignment horizontal="left" vertical="center" wrapText="1"/>
    </xf>
    <xf numFmtId="0" fontId="20" fillId="0" borderId="2" xfId="0" applyFont="1" applyBorder="1" applyAlignment="1">
      <alignment horizontal="left" vertical="center" wrapText="1"/>
    </xf>
    <xf numFmtId="0" fontId="20" fillId="0" borderId="26" xfId="0" applyFont="1" applyBorder="1" applyAlignment="1">
      <alignment horizontal="left" vertical="center" wrapText="1"/>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44" xfId="15" applyFont="1" applyBorder="1" applyAlignment="1">
      <alignment horizontal="center" vertical="center"/>
    </xf>
    <xf numFmtId="0" fontId="45" fillId="0" borderId="9" xfId="15" applyFont="1" applyBorder="1" applyAlignment="1">
      <alignment horizontal="center" vertical="center"/>
    </xf>
    <xf numFmtId="0" fontId="45" fillId="0" borderId="33" xfId="15" applyFont="1" applyBorder="1" applyAlignment="1">
      <alignment horizontal="center" vertical="center"/>
    </xf>
    <xf numFmtId="0" fontId="6" fillId="0" borderId="42" xfId="0" applyFont="1" applyBorder="1" applyAlignment="1">
      <alignment horizontal="center"/>
    </xf>
    <xf numFmtId="0" fontId="6" fillId="0" borderId="43"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32" xfId="0" applyFont="1" applyBorder="1" applyAlignment="1">
      <alignment horizontal="center"/>
    </xf>
    <xf numFmtId="0" fontId="6" fillId="0" borderId="16" xfId="0" applyFont="1" applyBorder="1" applyAlignment="1">
      <alignment horizontal="center" vertical="center"/>
    </xf>
    <xf numFmtId="0" fontId="6" fillId="0" borderId="21" xfId="0" applyFont="1" applyBorder="1" applyAlignment="1">
      <alignment horizontal="center" vertic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6" fillId="0" borderId="45" xfId="15" applyFont="1" applyBorder="1" applyAlignment="1">
      <alignment horizontal="center" vertical="center"/>
    </xf>
    <xf numFmtId="0" fontId="46" fillId="0" borderId="6" xfId="15" applyFont="1" applyBorder="1" applyAlignment="1">
      <alignment horizontal="center" vertical="center"/>
    </xf>
    <xf numFmtId="0" fontId="46" fillId="0" borderId="7" xfId="15" applyFont="1" applyBorder="1" applyAlignment="1">
      <alignment horizontal="center" vertical="center"/>
    </xf>
    <xf numFmtId="0" fontId="46" fillId="0" borderId="44" xfId="15" applyFont="1" applyBorder="1" applyAlignment="1">
      <alignment horizontal="center" vertical="center"/>
    </xf>
    <xf numFmtId="0" fontId="46" fillId="0" borderId="9" xfId="15" applyFont="1" applyBorder="1" applyAlignment="1">
      <alignment horizontal="center" vertical="center"/>
    </xf>
    <xf numFmtId="0" fontId="46"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1" xfId="0" applyFont="1" applyBorder="1" applyAlignment="1">
      <alignment horizontal="center" vertical="center"/>
    </xf>
    <xf numFmtId="0" fontId="12" fillId="0" borderId="69" xfId="0" applyFont="1" applyBorder="1" applyAlignment="1">
      <alignment horizontal="center" vertical="center"/>
    </xf>
    <xf numFmtId="0" fontId="47" fillId="0" borderId="45" xfId="15" applyFont="1" applyBorder="1" applyAlignment="1">
      <alignment horizontal="center" vertical="center"/>
    </xf>
    <xf numFmtId="0" fontId="47" fillId="0" borderId="7" xfId="15" applyFont="1" applyBorder="1" applyAlignment="1">
      <alignment horizontal="center" vertical="center"/>
    </xf>
    <xf numFmtId="0" fontId="47" fillId="0" borderId="44" xfId="15" applyFont="1" applyBorder="1" applyAlignment="1">
      <alignment horizontal="center" vertical="center"/>
    </xf>
    <xf numFmtId="0" fontId="47" fillId="0" borderId="10" xfId="15" applyFont="1" applyBorder="1" applyAlignment="1">
      <alignment horizontal="center" vertical="center"/>
    </xf>
    <xf numFmtId="173" fontId="47" fillId="0" borderId="11" xfId="15" applyNumberFormat="1" applyFont="1" applyBorder="1" applyAlignment="1">
      <alignment horizontal="center" vertical="center"/>
    </xf>
    <xf numFmtId="173" fontId="47" fillId="0" borderId="12" xfId="15" applyNumberFormat="1" applyFont="1" applyBorder="1" applyAlignment="1">
      <alignment horizontal="center" vertical="center"/>
    </xf>
    <xf numFmtId="0" fontId="47" fillId="0" borderId="11" xfId="15" applyFont="1" applyBorder="1" applyAlignment="1">
      <alignment horizontal="center" vertical="center"/>
    </xf>
    <xf numFmtId="0" fontId="47" fillId="0" borderId="12" xfId="15" applyFont="1" applyBorder="1" applyAlignment="1">
      <alignment horizontal="center" vertical="center"/>
    </xf>
    <xf numFmtId="0" fontId="47" fillId="0" borderId="5" xfId="15" applyFont="1" applyBorder="1" applyAlignment="1">
      <alignment horizontal="center" vertical="center"/>
    </xf>
    <xf numFmtId="0" fontId="47" fillId="0" borderId="8" xfId="15" applyFont="1" applyBorder="1" applyAlignment="1">
      <alignment horizontal="center" vertical="center"/>
    </xf>
    <xf numFmtId="1" fontId="12" fillId="0" borderId="37" xfId="0" applyNumberFormat="1" applyFont="1" applyBorder="1" applyAlignment="1">
      <alignment horizontal="center" vertical="center"/>
    </xf>
    <xf numFmtId="1" fontId="12" fillId="0" borderId="38" xfId="0" applyNumberFormat="1" applyFont="1" applyBorder="1" applyAlignment="1">
      <alignment horizontal="center" vertical="center"/>
    </xf>
    <xf numFmtId="0" fontId="47" fillId="0" borderId="66" xfId="15" applyFont="1" applyBorder="1" applyAlignment="1">
      <alignment horizontal="center" vertical="center"/>
    </xf>
    <xf numFmtId="0" fontId="47" fillId="0" borderId="3" xfId="15" applyFont="1" applyBorder="1" applyAlignment="1">
      <alignment horizontal="center" vertical="center"/>
    </xf>
    <xf numFmtId="0" fontId="47" fillId="0" borderId="26" xfId="15" applyFont="1" applyBorder="1" applyAlignment="1">
      <alignment horizontal="center" vertical="center"/>
    </xf>
    <xf numFmtId="0" fontId="12" fillId="0" borderId="45" xfId="0" applyFont="1" applyBorder="1" applyAlignment="1">
      <alignment horizontal="center" vertical="center"/>
    </xf>
    <xf numFmtId="0" fontId="12" fillId="0" borderId="7" xfId="0" applyFont="1" applyBorder="1" applyAlignment="1">
      <alignment horizontal="center" vertical="center"/>
    </xf>
    <xf numFmtId="0" fontId="12" fillId="0" borderId="44"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11" xfId="0" applyFont="1" applyBorder="1" applyAlignment="1">
      <alignment horizontal="center" vertical="center" wrapText="1"/>
    </xf>
    <xf numFmtId="0" fontId="12" fillId="0" borderId="12"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8" fillId="0" borderId="2" xfId="14" applyNumberFormat="1" applyBorder="1" applyAlignment="1">
      <alignment horizontal="right" wrapText="1"/>
    </xf>
    <xf numFmtId="169" fontId="38"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0" fontId="20" fillId="0" borderId="2" xfId="0" applyFont="1" applyBorder="1" applyAlignment="1">
      <alignment vertical="center" wrapText="1"/>
    </xf>
    <xf numFmtId="0" fontId="20"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8" fillId="0" borderId="17" xfId="12" applyFont="1" applyBorder="1" applyAlignment="1">
      <alignment horizontal="center" vertical="center"/>
    </xf>
    <xf numFmtId="0" fontId="28" fillId="0" borderId="15" xfId="12" applyFont="1" applyBorder="1" applyAlignment="1">
      <alignment horizontal="center" vertical="center"/>
    </xf>
    <xf numFmtId="0" fontId="28" fillId="0" borderId="16" xfId="12" applyFont="1" applyBorder="1" applyAlignment="1">
      <alignment horizontal="center" vertical="center"/>
    </xf>
    <xf numFmtId="0" fontId="28" fillId="0" borderId="22" xfId="12" applyFont="1" applyBorder="1" applyAlignment="1">
      <alignment horizontal="center" vertical="center"/>
    </xf>
    <xf numFmtId="0" fontId="28" fillId="0" borderId="0" xfId="12" applyFont="1" applyAlignment="1">
      <alignment horizontal="center" vertical="center"/>
    </xf>
    <xf numFmtId="0" fontId="28"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4" fillId="0" borderId="2" xfId="12" applyNumberFormat="1" applyFont="1" applyBorder="1" applyAlignment="1">
      <alignment horizontal="center" vertical="center"/>
    </xf>
    <xf numFmtId="0" fontId="34" fillId="0" borderId="3" xfId="12" applyFont="1" applyBorder="1" applyAlignment="1">
      <alignment horizontal="center" vertical="center"/>
    </xf>
    <xf numFmtId="0" fontId="34" fillId="0" borderId="4" xfId="12" applyFont="1" applyBorder="1" applyAlignment="1">
      <alignment horizontal="center" vertical="center"/>
    </xf>
    <xf numFmtId="0" fontId="43" fillId="0" borderId="45" xfId="12" applyFont="1" applyBorder="1" applyAlignment="1">
      <alignment horizontal="center" vertical="center"/>
    </xf>
    <xf numFmtId="0" fontId="43" fillId="0" borderId="6" xfId="12" applyFont="1" applyBorder="1" applyAlignment="1">
      <alignment horizontal="center" vertical="center"/>
    </xf>
    <xf numFmtId="0" fontId="43" fillId="0" borderId="7" xfId="12" applyFont="1" applyBorder="1" applyAlignment="1">
      <alignment horizontal="center" vertical="center"/>
    </xf>
    <xf numFmtId="0" fontId="43" fillId="0" borderId="44" xfId="12" applyFont="1" applyBorder="1" applyAlignment="1">
      <alignment horizontal="center" vertical="center"/>
    </xf>
    <xf numFmtId="0" fontId="43" fillId="0" borderId="9" xfId="12" applyFont="1" applyBorder="1" applyAlignment="1">
      <alignment horizontal="center" vertical="center"/>
    </xf>
    <xf numFmtId="0" fontId="43" fillId="0" borderId="10" xfId="12" applyFont="1" applyBorder="1" applyAlignment="1">
      <alignment horizontal="center" vertical="center"/>
    </xf>
    <xf numFmtId="49" fontId="26" fillId="0" borderId="1" xfId="12" applyNumberFormat="1" applyFont="1" applyBorder="1" applyAlignment="1">
      <alignment horizontal="center" vertical="center" shrinkToFit="1"/>
    </xf>
    <xf numFmtId="49" fontId="26" fillId="0" borderId="27" xfId="12" applyNumberFormat="1" applyFont="1" applyBorder="1" applyAlignment="1">
      <alignment horizontal="center" vertical="center" shrinkToFit="1"/>
    </xf>
    <xf numFmtId="0" fontId="36" fillId="0" borderId="22" xfId="12" applyFont="1" applyBorder="1" applyAlignment="1">
      <alignment horizontal="center" vertical="center"/>
    </xf>
    <xf numFmtId="0" fontId="36" fillId="0" borderId="0" xfId="12" applyFont="1" applyAlignment="1">
      <alignment horizontal="center" vertical="center"/>
    </xf>
    <xf numFmtId="0" fontId="36" fillId="0" borderId="21"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6" fillId="0" borderId="17" xfId="12" applyFont="1" applyBorder="1" applyAlignment="1">
      <alignment horizontal="center" vertical="center"/>
    </xf>
    <xf numFmtId="0" fontId="36" fillId="0" borderId="15" xfId="12" applyFont="1" applyBorder="1" applyAlignment="1">
      <alignment horizontal="center" vertical="center"/>
    </xf>
    <xf numFmtId="0" fontId="36" fillId="0" borderId="16" xfId="12" applyFont="1" applyBorder="1" applyAlignment="1">
      <alignment horizontal="center" vertical="center"/>
    </xf>
    <xf numFmtId="0" fontId="27" fillId="14" borderId="35" xfId="7" applyFont="1" applyFill="1" applyBorder="1" applyAlignment="1">
      <alignment horizontal="center" vertical="center" wrapText="1"/>
    </xf>
    <xf numFmtId="0" fontId="27" fillId="14" borderId="18" xfId="7" applyFont="1" applyFill="1" applyBorder="1" applyAlignment="1">
      <alignment horizontal="center" vertical="center" wrapText="1"/>
    </xf>
    <xf numFmtId="0" fontId="27" fillId="14" borderId="19" xfId="7" applyFont="1" applyFill="1" applyBorder="1" applyAlignment="1">
      <alignment horizontal="center" vertical="center" wrapText="1"/>
    </xf>
    <xf numFmtId="0" fontId="27" fillId="14" borderId="39" xfId="7" applyFont="1" applyFill="1" applyBorder="1" applyAlignment="1">
      <alignment horizontal="center" vertical="center" wrapText="1"/>
    </xf>
    <xf numFmtId="0" fontId="27" fillId="14" borderId="28" xfId="7" applyFont="1" applyFill="1" applyBorder="1" applyAlignment="1">
      <alignment horizontal="center" vertical="center" wrapText="1"/>
    </xf>
    <xf numFmtId="0" fontId="27" fillId="14" borderId="29"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27" fillId="14" borderId="1" xfId="7" applyFont="1" applyFill="1" applyBorder="1" applyAlignment="1">
      <alignment horizontal="center" vertical="center" wrapText="1"/>
    </xf>
    <xf numFmtId="0" fontId="27" fillId="14" borderId="68" xfId="7" applyFont="1" applyFill="1" applyBorder="1" applyAlignment="1">
      <alignment horizontal="center" vertical="center" wrapText="1"/>
    </xf>
    <xf numFmtId="0" fontId="27" fillId="14" borderId="27" xfId="7" applyFont="1" applyFill="1" applyBorder="1" applyAlignment="1">
      <alignment horizontal="center" vertical="center" wrapText="1"/>
    </xf>
    <xf numFmtId="0" fontId="27" fillId="20" borderId="15" xfId="12" applyFont="1" applyFill="1" applyBorder="1" applyAlignment="1">
      <alignment horizontal="center" vertical="center" wrapText="1"/>
    </xf>
    <xf numFmtId="0" fontId="27" fillId="20" borderId="16" xfId="12" applyFont="1" applyFill="1" applyBorder="1" applyAlignment="1">
      <alignment horizontal="center" vertical="center" wrapText="1"/>
    </xf>
    <xf numFmtId="0" fontId="27" fillId="20" borderId="24" xfId="12" applyFont="1" applyFill="1" applyBorder="1" applyAlignment="1">
      <alignment horizontal="center" vertical="center" wrapText="1"/>
    </xf>
    <xf numFmtId="0" fontId="27"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3" fillId="0" borderId="22" xfId="12" applyFont="1" applyBorder="1" applyAlignment="1">
      <alignment horizontal="center" vertical="center"/>
    </xf>
    <xf numFmtId="0" fontId="43" fillId="0" borderId="0" xfId="12" applyFont="1" applyAlignment="1">
      <alignment horizontal="center" vertical="center"/>
    </xf>
    <xf numFmtId="0" fontId="43" fillId="0" borderId="14" xfId="12" applyFont="1" applyBorder="1" applyAlignment="1">
      <alignment horizontal="center" vertical="center"/>
    </xf>
    <xf numFmtId="49" fontId="26" fillId="0" borderId="11" xfId="12" applyNumberFormat="1" applyFont="1" applyBorder="1" applyAlignment="1">
      <alignment horizontal="center" vertical="center" shrinkToFit="1"/>
    </xf>
    <xf numFmtId="49" fontId="26" fillId="0" borderId="41" xfId="12" applyNumberFormat="1" applyFont="1" applyBorder="1" applyAlignment="1">
      <alignment horizontal="center" vertical="center" shrinkToFit="1"/>
    </xf>
    <xf numFmtId="0" fontId="43" fillId="0" borderId="46" xfId="12" applyFont="1" applyBorder="1" applyAlignment="1">
      <alignment horizontal="center" vertical="center"/>
    </xf>
    <xf numFmtId="0" fontId="43" fillId="0" borderId="40" xfId="12" applyFont="1" applyBorder="1" applyAlignment="1">
      <alignment horizontal="center" vertical="center"/>
    </xf>
    <xf numFmtId="0" fontId="43" fillId="0" borderId="47" xfId="12" applyFont="1" applyBorder="1" applyAlignment="1">
      <alignment horizontal="center" vertical="center"/>
    </xf>
    <xf numFmtId="0" fontId="43" fillId="0" borderId="63" xfId="12" applyFont="1" applyBorder="1" applyAlignment="1">
      <alignment horizontal="center" vertical="center"/>
    </xf>
    <xf numFmtId="0" fontId="43" fillId="0" borderId="64" xfId="12" applyFont="1" applyBorder="1" applyAlignment="1">
      <alignment horizontal="center" vertical="center"/>
    </xf>
    <xf numFmtId="0" fontId="43" fillId="0" borderId="6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50" fillId="14" borderId="5" xfId="17" applyFont="1" applyFill="1" applyBorder="1" applyAlignment="1">
      <alignment horizontal="center" vertical="center" wrapText="1"/>
    </xf>
    <xf numFmtId="0" fontId="50" fillId="14" borderId="6" xfId="17" applyFont="1" applyFill="1" applyBorder="1" applyAlignment="1">
      <alignment horizontal="center" vertical="center" wrapText="1"/>
    </xf>
    <xf numFmtId="0" fontId="50" fillId="14" borderId="58" xfId="17" applyFont="1" applyFill="1" applyBorder="1" applyAlignment="1">
      <alignment horizontal="center" vertical="center" wrapText="1"/>
    </xf>
    <xf numFmtId="0" fontId="50" fillId="14" borderId="34" xfId="17" applyFont="1" applyFill="1" applyBorder="1" applyAlignment="1">
      <alignment horizontal="center" vertical="center" wrapText="1"/>
    </xf>
    <xf numFmtId="0" fontId="50" fillId="14" borderId="24" xfId="17" applyFont="1" applyFill="1" applyBorder="1" applyAlignment="1">
      <alignment horizontal="center" vertical="center" wrapText="1"/>
    </xf>
    <xf numFmtId="0" fontId="50" fillId="14" borderId="25" xfId="1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7" fillId="18" borderId="2" xfId="7" applyNumberFormat="1" applyFont="1" applyFill="1" applyBorder="1" applyAlignment="1">
      <alignment horizontal="center" vertical="center"/>
    </xf>
    <xf numFmtId="14" fontId="37" fillId="18" borderId="3" xfId="7" applyNumberFormat="1" applyFont="1" applyFill="1" applyBorder="1" applyAlignment="1">
      <alignment horizontal="center" vertical="center"/>
    </xf>
    <xf numFmtId="14" fontId="37" fillId="18" borderId="4" xfId="7" applyNumberFormat="1" applyFont="1" applyFill="1" applyBorder="1" applyAlignment="1">
      <alignment horizontal="center" vertical="center"/>
    </xf>
    <xf numFmtId="0" fontId="43" fillId="0" borderId="17" xfId="12" applyFont="1" applyBorder="1" applyAlignment="1">
      <alignment horizontal="center" vertical="center"/>
    </xf>
    <xf numFmtId="0" fontId="43" fillId="0" borderId="15" xfId="12" applyFont="1" applyBorder="1" applyAlignment="1">
      <alignment horizontal="center" vertical="center"/>
    </xf>
    <xf numFmtId="0" fontId="43" fillId="0" borderId="16" xfId="12" applyFont="1" applyBorder="1" applyAlignment="1">
      <alignment horizontal="center" vertical="center"/>
    </xf>
    <xf numFmtId="0" fontId="43" fillId="0" borderId="23" xfId="12" applyFont="1" applyBorder="1" applyAlignment="1">
      <alignment horizontal="center" vertical="center"/>
    </xf>
    <xf numFmtId="0" fontId="43" fillId="0" borderId="24" xfId="12" applyFont="1" applyBorder="1" applyAlignment="1">
      <alignment horizontal="center" vertical="center"/>
    </xf>
    <xf numFmtId="0" fontId="43" fillId="0" borderId="25" xfId="12" applyFont="1" applyBorder="1" applyAlignment="1">
      <alignment horizontal="center" vertical="center"/>
    </xf>
    <xf numFmtId="0" fontId="36" fillId="0" borderId="23" xfId="12" applyFont="1" applyBorder="1" applyAlignment="1">
      <alignment horizontal="center" vertical="center"/>
    </xf>
    <xf numFmtId="0" fontId="36" fillId="0" borderId="24" xfId="12" applyFont="1" applyBorder="1" applyAlignment="1">
      <alignment horizontal="center" vertical="center"/>
    </xf>
    <xf numFmtId="0" fontId="36"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9"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3"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1" xfId="7" applyFont="1" applyFill="1" applyBorder="1" applyAlignment="1">
      <alignment horizontal="center" vertical="center" wrapText="1"/>
    </xf>
    <xf numFmtId="0" fontId="27" fillId="20" borderId="17" xfId="12" applyFont="1" applyFill="1" applyBorder="1" applyAlignment="1">
      <alignment horizontal="center" vertical="center" wrapText="1"/>
    </xf>
    <xf numFmtId="0" fontId="27" fillId="20" borderId="23" xfId="12" applyFont="1" applyFill="1" applyBorder="1" applyAlignment="1">
      <alignment horizontal="center" vertical="center" wrapText="1"/>
    </xf>
    <xf numFmtId="0" fontId="25" fillId="14" borderId="22" xfId="12" applyFont="1" applyFill="1" applyBorder="1" applyAlignment="1">
      <alignment horizontal="center" vertical="center" wrapText="1"/>
    </xf>
    <xf numFmtId="0" fontId="25" fillId="14" borderId="0" xfId="12" applyFont="1" applyFill="1" applyAlignment="1">
      <alignment horizontal="center" vertical="center" wrapText="1"/>
    </xf>
    <xf numFmtId="0" fontId="25" fillId="14" borderId="21" xfId="12" applyFont="1" applyFill="1" applyBorder="1" applyAlignment="1">
      <alignment horizontal="center" vertical="center" wrapText="1"/>
    </xf>
    <xf numFmtId="0" fontId="25" fillId="14" borderId="23" xfId="12" applyFont="1" applyFill="1" applyBorder="1" applyAlignment="1">
      <alignment horizontal="center" vertical="center" wrapText="1"/>
    </xf>
    <xf numFmtId="0" fontId="25" fillId="14" borderId="24" xfId="12" applyFont="1" applyFill="1" applyBorder="1" applyAlignment="1">
      <alignment horizontal="center" vertical="center" wrapText="1"/>
    </xf>
    <xf numFmtId="0" fontId="25"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5" fillId="6" borderId="46" xfId="12" applyFont="1" applyFill="1" applyBorder="1" applyAlignment="1">
      <alignment horizontal="justify" vertical="top" wrapText="1"/>
    </xf>
    <xf numFmtId="0" fontId="25" fillId="6" borderId="40" xfId="12" applyFont="1" applyFill="1" applyBorder="1" applyAlignment="1">
      <alignment horizontal="justify" vertical="top" wrapText="1"/>
    </xf>
    <xf numFmtId="0" fontId="25" fillId="6" borderId="47" xfId="12" applyFont="1" applyFill="1" applyBorder="1" applyAlignment="1">
      <alignment horizontal="justify" vertical="top" wrapText="1"/>
    </xf>
    <xf numFmtId="17" fontId="25" fillId="0" borderId="9" xfId="12" applyNumberFormat="1" applyFont="1" applyBorder="1" applyAlignment="1">
      <alignment horizontal="center" vertical="center"/>
    </xf>
    <xf numFmtId="17" fontId="25" fillId="0" borderId="10" xfId="12" applyNumberFormat="1" applyFont="1" applyBorder="1" applyAlignment="1">
      <alignment horizontal="center" vertical="center"/>
    </xf>
    <xf numFmtId="0" fontId="43" fillId="0" borderId="58" xfId="12" applyFont="1" applyBorder="1" applyAlignment="1">
      <alignment horizontal="center" vertical="center"/>
    </xf>
    <xf numFmtId="0" fontId="43" fillId="0" borderId="5" xfId="12" applyFont="1" applyBorder="1" applyAlignment="1">
      <alignment horizontal="center" vertical="center"/>
    </xf>
    <xf numFmtId="0" fontId="25" fillId="0" borderId="6" xfId="12" applyFont="1" applyBorder="1" applyAlignment="1">
      <alignment horizontal="center" vertical="center"/>
    </xf>
    <xf numFmtId="0" fontId="25" fillId="0" borderId="7" xfId="12" applyFont="1" applyBorder="1" applyAlignment="1">
      <alignment horizontal="center" vertical="center"/>
    </xf>
    <xf numFmtId="0" fontId="0" fillId="6" borderId="46" xfId="12" applyFont="1" applyFill="1" applyBorder="1" applyAlignment="1">
      <alignment horizontal="justify" vertical="top" wrapText="1"/>
    </xf>
    <xf numFmtId="0" fontId="2" fillId="6" borderId="40" xfId="12" applyFill="1" applyBorder="1" applyAlignment="1">
      <alignment horizontal="justify" vertical="top" wrapText="1"/>
    </xf>
    <xf numFmtId="0" fontId="2" fillId="6" borderId="47" xfId="12" applyFill="1" applyBorder="1" applyAlignment="1">
      <alignment horizontal="justify" vertical="top" wrapText="1"/>
    </xf>
    <xf numFmtId="38" fontId="8" fillId="0" borderId="1" xfId="2" applyNumberFormat="1" applyFont="1" applyBorder="1" applyAlignment="1">
      <alignment horizontal="right" vertical="center"/>
    </xf>
    <xf numFmtId="0" fontId="7" fillId="18" borderId="1" xfId="2" applyFont="1" applyFill="1" applyBorder="1" applyAlignment="1">
      <alignment horizontal="center" vertical="center"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9"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1" fillId="0" borderId="0" xfId="0" applyFont="1" applyAlignment="1">
      <alignment wrapText="1"/>
    </xf>
    <xf numFmtId="169" fontId="3" fillId="0" borderId="1" xfId="0" applyNumberFormat="1" applyFont="1" applyBorder="1" applyAlignment="1">
      <alignment horizontal="righ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169" fontId="3" fillId="0" borderId="1" xfId="0" applyNumberFormat="1" applyFont="1" applyBorder="1" applyAlignment="1">
      <alignment wrapText="1"/>
    </xf>
    <xf numFmtId="0" fontId="18" fillId="0" borderId="1" xfId="2" applyFont="1" applyBorder="1" applyAlignment="1">
      <alignment horizontal="center" wrapText="1"/>
    </xf>
    <xf numFmtId="0" fontId="12" fillId="0" borderId="1" xfId="0" applyFont="1" applyBorder="1" applyAlignment="1">
      <alignment horizontal="center" wrapText="1"/>
    </xf>
    <xf numFmtId="38" fontId="18" fillId="0" borderId="1" xfId="2" applyNumberFormat="1" applyFont="1" applyBorder="1" applyAlignment="1">
      <alignment horizontal="center" wrapText="1"/>
    </xf>
    <xf numFmtId="176" fontId="21" fillId="0" borderId="1" xfId="0" applyNumberFormat="1" applyFont="1" applyBorder="1" applyAlignment="1">
      <alignment wrapText="1"/>
    </xf>
    <xf numFmtId="0" fontId="12" fillId="0" borderId="1" xfId="0" applyFont="1" applyBorder="1" applyAlignment="1">
      <alignment wrapText="1"/>
    </xf>
    <xf numFmtId="15" fontId="18" fillId="0" borderId="1" xfId="2" applyNumberFormat="1" applyFont="1" applyBorder="1" applyAlignment="1">
      <alignment wrapText="1"/>
    </xf>
    <xf numFmtId="176" fontId="18" fillId="0" borderId="3" xfId="5" applyNumberFormat="1" applyFont="1" applyBorder="1" applyAlignment="1">
      <alignment wrapText="1"/>
    </xf>
    <xf numFmtId="171" fontId="51" fillId="16" borderId="1" xfId="0" applyNumberFormat="1" applyFont="1" applyFill="1" applyBorder="1" applyAlignment="1">
      <alignment horizontal="right" wrapText="1"/>
    </xf>
    <xf numFmtId="49" fontId="18" fillId="0" borderId="1" xfId="5" applyNumberFormat="1" applyFont="1" applyBorder="1" applyAlignment="1">
      <alignment horizontal="right"/>
    </xf>
    <xf numFmtId="176" fontId="18" fillId="0" borderId="2" xfId="5" applyNumberFormat="1" applyFont="1" applyBorder="1" applyAlignment="1">
      <alignment wrapText="1"/>
    </xf>
    <xf numFmtId="176" fontId="18" fillId="0" borderId="4" xfId="5" applyNumberFormat="1" applyFont="1" applyBorder="1" applyAlignment="1">
      <alignment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(Formato!$F$238:$G$238,Formato!$H$238:$I$238)</c:f>
              <c:strCache>
                <c:ptCount val="3"/>
                <c:pt idx="0">
                  <c:v>Programado</c:v>
                </c:pt>
                <c:pt idx="2">
                  <c:v>Ejecutado</c:v>
                </c:pt>
              </c:strCache>
            </c:strRef>
          </c:cat>
          <c:val>
            <c:numRef>
              <c:f>(Formato!$F$239:$G$239,Formato!$H$239:$I$239)</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35561232"/>
        <c:axId val="1135555248"/>
      </c:barChart>
      <c:catAx>
        <c:axId val="11355612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55248"/>
        <c:crosses val="autoZero"/>
        <c:auto val="0"/>
        <c:lblAlgn val="ctr"/>
        <c:lblOffset val="100"/>
        <c:tickMarkSkip val="1"/>
        <c:noMultiLvlLbl val="0"/>
      </c:catAx>
      <c:valAx>
        <c:axId val="11355552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612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(Formato!$E$166:$F$166,Formato!$G$166:$H$166)</c:f>
              <c:strCache>
                <c:ptCount val="3"/>
                <c:pt idx="0">
                  <c:v>Programado</c:v>
                </c:pt>
                <c:pt idx="2">
                  <c:v>Ejecutado</c:v>
                </c:pt>
              </c:strCache>
            </c:strRef>
          </c:cat>
          <c:val>
            <c:numRef>
              <c:f>(Formato!$E$167:$F$167,Formato!$G$167:$H$167)</c:f>
              <c:numCache>
                <c:formatCode>0.00%</c:formatCode>
                <c:ptCount val="4"/>
                <c:pt idx="0">
                  <c:v>0.55679999999999996</c:v>
                </c:pt>
                <c:pt idx="2">
                  <c:v>0.66849999999999998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135568848"/>
        <c:axId val="1135556336"/>
      </c:barChart>
      <c:catAx>
        <c:axId val="11355688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56336"/>
        <c:crosses val="autoZero"/>
        <c:auto val="0"/>
        <c:lblAlgn val="ctr"/>
        <c:lblOffset val="100"/>
        <c:tickMarkSkip val="1"/>
        <c:noMultiLvlLbl val="0"/>
      </c:catAx>
      <c:valAx>
        <c:axId val="1135556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688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(Formato!$F$206:$G$206,Formato!$H$206:$I$206)</c:f>
              <c:strCache>
                <c:ptCount val="3"/>
                <c:pt idx="0">
                  <c:v>Programado</c:v>
                </c:pt>
                <c:pt idx="2">
                  <c:v>Ejecutado</c:v>
                </c:pt>
              </c:strCache>
            </c:strRef>
          </c:cat>
          <c:val>
            <c:numRef>
              <c:f>(Formato!$F$207:$G$207,Formato!$H$207:$I$207)</c:f>
              <c:numCache>
                <c:formatCode>0.00%</c:formatCode>
                <c:ptCount val="4"/>
                <c:pt idx="0">
                  <c:v>0.50369999999999993</c:v>
                </c:pt>
                <c:pt idx="2">
                  <c:v>0.55369999999999997</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135556880"/>
        <c:axId val="1135566672"/>
      </c:barChart>
      <c:catAx>
        <c:axId val="11355568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66672"/>
        <c:crosses val="autoZero"/>
        <c:auto val="0"/>
        <c:lblAlgn val="ctr"/>
        <c:lblOffset val="100"/>
        <c:tickMarkSkip val="1"/>
        <c:noMultiLvlLbl val="0"/>
      </c:catAx>
      <c:valAx>
        <c:axId val="11355666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56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(Formato!$E$253:$F$253,Formato!$G$253:$H$253)</c:f>
              <c:strCache>
                <c:ptCount val="3"/>
                <c:pt idx="0">
                  <c:v>Programado</c:v>
                </c:pt>
                <c:pt idx="2">
                  <c:v>Ejecutado</c:v>
                </c:pt>
              </c:strCache>
            </c:strRef>
          </c:cat>
          <c:val>
            <c:numRef>
              <c:f>(Formato!$E$254:$F$254,Formato!$G$254:$H$254)</c:f>
              <c:numCache>
                <c:formatCode>0.00%</c:formatCode>
                <c:ptCount val="4"/>
                <c:pt idx="0">
                  <c:v>0.64950000000000008</c:v>
                </c:pt>
                <c:pt idx="2">
                  <c:v>0.70399999999999996</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135557424"/>
        <c:axId val="1135557968"/>
      </c:barChart>
      <c:catAx>
        <c:axId val="1135557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57968"/>
        <c:crosses val="autoZero"/>
        <c:auto val="0"/>
        <c:lblAlgn val="ctr"/>
        <c:lblOffset val="100"/>
        <c:tickMarkSkip val="1"/>
        <c:noMultiLvlLbl val="0"/>
      </c:catAx>
      <c:valAx>
        <c:axId val="11355579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57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(Formato!$F$272:$G$272,Formato!$H$272:$I$272)</c:f>
              <c:strCache>
                <c:ptCount val="3"/>
                <c:pt idx="0">
                  <c:v>Programado</c:v>
                </c:pt>
                <c:pt idx="2">
                  <c:v>Ejecutado</c:v>
                </c:pt>
              </c:strCache>
            </c:strRef>
          </c:cat>
          <c:val>
            <c:numRef>
              <c:f>(Formato!$F$273:$G$273,Formato!$H$290:$I$290)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135563952"/>
        <c:axId val="1135561776"/>
      </c:barChart>
      <c:catAx>
        <c:axId val="1135563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61776"/>
        <c:crosses val="autoZero"/>
        <c:auto val="0"/>
        <c:lblAlgn val="ctr"/>
        <c:lblOffset val="100"/>
        <c:tickMarkSkip val="1"/>
        <c:noMultiLvlLbl val="0"/>
      </c:catAx>
      <c:valAx>
        <c:axId val="11355617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639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Formato!$B$154:$D$159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Formato!$H$154:$H$159</c:f>
              <c:numCache>
                <c:formatCode>0.00%</c:formatCode>
                <c:ptCount val="6"/>
                <c:pt idx="0">
                  <c:v>0.66849999999999998</c:v>
                </c:pt>
                <c:pt idx="1">
                  <c:v>0.55369999999999997</c:v>
                </c:pt>
                <c:pt idx="2" formatCode="0%">
                  <c:v>1</c:v>
                </c:pt>
                <c:pt idx="3">
                  <c:v>0.70399999999999996</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135562320"/>
        <c:axId val="1135564496"/>
      </c:barChart>
      <c:catAx>
        <c:axId val="11355623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5564496"/>
        <c:crosses val="autoZero"/>
        <c:auto val="1"/>
        <c:lblAlgn val="ctr"/>
        <c:lblOffset val="100"/>
        <c:noMultiLvlLbl val="0"/>
      </c:catAx>
      <c:valAx>
        <c:axId val="113556449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1355623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13" Type="http://schemas.openxmlformats.org/officeDocument/2006/relationships/image" Target="../media/image17.jpeg"/><Relationship Id="rId3" Type="http://schemas.openxmlformats.org/officeDocument/2006/relationships/image" Target="../media/image7.jpg"/><Relationship Id="rId7" Type="http://schemas.openxmlformats.org/officeDocument/2006/relationships/image" Target="../media/image11.jpe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15.jpg"/><Relationship Id="rId5" Type="http://schemas.openxmlformats.org/officeDocument/2006/relationships/image" Target="../media/image9.jpeg"/><Relationship Id="rId10" Type="http://schemas.openxmlformats.org/officeDocument/2006/relationships/image" Target="../media/image14.jpg"/><Relationship Id="rId4" Type="http://schemas.openxmlformats.org/officeDocument/2006/relationships/image" Target="../media/image8.png"/><Relationship Id="rId9" Type="http://schemas.openxmlformats.org/officeDocument/2006/relationships/image" Target="../media/image13.jpg"/><Relationship Id="rId14" Type="http://schemas.openxmlformats.org/officeDocument/2006/relationships/image" Target="../media/image18.jpg"/></Relationships>
</file>

<file path=xl/drawings/_rels/drawing4.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image" Target="../media/image30.jpeg"/><Relationship Id="rId3" Type="http://schemas.openxmlformats.org/officeDocument/2006/relationships/image" Target="../media/image20.jpeg"/><Relationship Id="rId7" Type="http://schemas.openxmlformats.org/officeDocument/2006/relationships/image" Target="../media/image24.jpeg"/><Relationship Id="rId12" Type="http://schemas.openxmlformats.org/officeDocument/2006/relationships/image" Target="../media/image29.jpeg"/><Relationship Id="rId17" Type="http://schemas.openxmlformats.org/officeDocument/2006/relationships/image" Target="../media/image34.jpeg"/><Relationship Id="rId2" Type="http://schemas.openxmlformats.org/officeDocument/2006/relationships/image" Target="../media/image19.png"/><Relationship Id="rId16" Type="http://schemas.openxmlformats.org/officeDocument/2006/relationships/image" Target="../media/image33.jpeg"/><Relationship Id="rId1" Type="http://schemas.openxmlformats.org/officeDocument/2006/relationships/image" Target="../media/image6.jpeg"/><Relationship Id="rId6" Type="http://schemas.openxmlformats.org/officeDocument/2006/relationships/image" Target="../media/image23.jpeg"/><Relationship Id="rId11" Type="http://schemas.openxmlformats.org/officeDocument/2006/relationships/image" Target="../media/image28.jpeg"/><Relationship Id="rId5" Type="http://schemas.openxmlformats.org/officeDocument/2006/relationships/image" Target="../media/image22.jpeg"/><Relationship Id="rId15" Type="http://schemas.openxmlformats.org/officeDocument/2006/relationships/image" Target="../media/image32.jpeg"/><Relationship Id="rId10" Type="http://schemas.openxmlformats.org/officeDocument/2006/relationships/image" Target="../media/image27.jpeg"/><Relationship Id="rId4" Type="http://schemas.openxmlformats.org/officeDocument/2006/relationships/image" Target="../media/image21.jpeg"/><Relationship Id="rId9" Type="http://schemas.openxmlformats.org/officeDocument/2006/relationships/image" Target="../media/image26.jpeg"/><Relationship Id="rId14" Type="http://schemas.openxmlformats.org/officeDocument/2006/relationships/image" Target="../media/image3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3" Type="http://schemas.openxmlformats.org/officeDocument/2006/relationships/image" Target="../media/image35.jpeg"/><Relationship Id="rId7" Type="http://schemas.openxmlformats.org/officeDocument/2006/relationships/image" Target="../media/image39.jpeg"/><Relationship Id="rId12" Type="http://schemas.openxmlformats.org/officeDocument/2006/relationships/image" Target="../media/image44.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8.jpeg"/><Relationship Id="rId11" Type="http://schemas.openxmlformats.org/officeDocument/2006/relationships/image" Target="../media/image43.jpeg"/><Relationship Id="rId5" Type="http://schemas.openxmlformats.org/officeDocument/2006/relationships/image" Target="../media/image37.jpeg"/><Relationship Id="rId10" Type="http://schemas.openxmlformats.org/officeDocument/2006/relationships/image" Target="../media/image42.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2.jpeg"/><Relationship Id="rId13" Type="http://schemas.openxmlformats.org/officeDocument/2006/relationships/image" Target="../media/image57.jpeg"/><Relationship Id="rId18" Type="http://schemas.openxmlformats.org/officeDocument/2006/relationships/image" Target="../media/image62.jpeg"/><Relationship Id="rId26" Type="http://schemas.openxmlformats.org/officeDocument/2006/relationships/image" Target="../media/image70.jpeg"/><Relationship Id="rId3" Type="http://schemas.openxmlformats.org/officeDocument/2006/relationships/image" Target="../media/image47.jpeg"/><Relationship Id="rId21" Type="http://schemas.openxmlformats.org/officeDocument/2006/relationships/image" Target="../media/image65.jpeg"/><Relationship Id="rId7" Type="http://schemas.openxmlformats.org/officeDocument/2006/relationships/image" Target="../media/image51.jpeg"/><Relationship Id="rId12" Type="http://schemas.openxmlformats.org/officeDocument/2006/relationships/image" Target="../media/image56.jpeg"/><Relationship Id="rId17" Type="http://schemas.openxmlformats.org/officeDocument/2006/relationships/image" Target="../media/image61.jpeg"/><Relationship Id="rId25" Type="http://schemas.openxmlformats.org/officeDocument/2006/relationships/image" Target="../media/image69.jpeg"/><Relationship Id="rId2" Type="http://schemas.openxmlformats.org/officeDocument/2006/relationships/image" Target="../media/image4.png"/><Relationship Id="rId16" Type="http://schemas.openxmlformats.org/officeDocument/2006/relationships/image" Target="../media/image60.jpeg"/><Relationship Id="rId20" Type="http://schemas.openxmlformats.org/officeDocument/2006/relationships/image" Target="../media/image64.jpeg"/><Relationship Id="rId29" Type="http://schemas.openxmlformats.org/officeDocument/2006/relationships/image" Target="../media/image73.jpeg"/><Relationship Id="rId1" Type="http://schemas.openxmlformats.org/officeDocument/2006/relationships/image" Target="../media/image6.jpeg"/><Relationship Id="rId6" Type="http://schemas.openxmlformats.org/officeDocument/2006/relationships/image" Target="../media/image50.jpeg"/><Relationship Id="rId11" Type="http://schemas.openxmlformats.org/officeDocument/2006/relationships/image" Target="../media/image55.jpeg"/><Relationship Id="rId24" Type="http://schemas.openxmlformats.org/officeDocument/2006/relationships/image" Target="../media/image68.jpeg"/><Relationship Id="rId32" Type="http://schemas.openxmlformats.org/officeDocument/2006/relationships/image" Target="../media/image76.jpeg"/><Relationship Id="rId5" Type="http://schemas.openxmlformats.org/officeDocument/2006/relationships/image" Target="../media/image49.jpeg"/><Relationship Id="rId15" Type="http://schemas.openxmlformats.org/officeDocument/2006/relationships/image" Target="../media/image59.jpeg"/><Relationship Id="rId23" Type="http://schemas.openxmlformats.org/officeDocument/2006/relationships/image" Target="../media/image67.jpeg"/><Relationship Id="rId28" Type="http://schemas.openxmlformats.org/officeDocument/2006/relationships/image" Target="../media/image72.jpeg"/><Relationship Id="rId10" Type="http://schemas.openxmlformats.org/officeDocument/2006/relationships/image" Target="../media/image54.jpeg"/><Relationship Id="rId19" Type="http://schemas.openxmlformats.org/officeDocument/2006/relationships/image" Target="../media/image63.jpeg"/><Relationship Id="rId31" Type="http://schemas.openxmlformats.org/officeDocument/2006/relationships/image" Target="../media/image75.jpeg"/><Relationship Id="rId4" Type="http://schemas.openxmlformats.org/officeDocument/2006/relationships/image" Target="../media/image48.jpeg"/><Relationship Id="rId9" Type="http://schemas.openxmlformats.org/officeDocument/2006/relationships/image" Target="../media/image53.jpeg"/><Relationship Id="rId14" Type="http://schemas.openxmlformats.org/officeDocument/2006/relationships/image" Target="../media/image58.jpeg"/><Relationship Id="rId22" Type="http://schemas.openxmlformats.org/officeDocument/2006/relationships/image" Target="../media/image66.jpeg"/><Relationship Id="rId27" Type="http://schemas.openxmlformats.org/officeDocument/2006/relationships/image" Target="../media/image71.jpeg"/><Relationship Id="rId30" Type="http://schemas.openxmlformats.org/officeDocument/2006/relationships/image" Target="../media/image74.jpeg"/></Relationships>
</file>

<file path=xl/drawings/_rels/drawing7.xml.rels><?xml version="1.0" encoding="UTF-8" standalone="yes"?>
<Relationships xmlns="http://schemas.openxmlformats.org/package/2006/relationships"><Relationship Id="rId8" Type="http://schemas.openxmlformats.org/officeDocument/2006/relationships/image" Target="../media/image82.jpeg"/><Relationship Id="rId13" Type="http://schemas.openxmlformats.org/officeDocument/2006/relationships/image" Target="../media/image87.jpeg"/><Relationship Id="rId18" Type="http://schemas.openxmlformats.org/officeDocument/2006/relationships/image" Target="../media/image92.jpeg"/><Relationship Id="rId26" Type="http://schemas.openxmlformats.org/officeDocument/2006/relationships/image" Target="../media/image100.jpeg"/><Relationship Id="rId39" Type="http://schemas.openxmlformats.org/officeDocument/2006/relationships/image" Target="../media/image113.jpeg"/><Relationship Id="rId3" Type="http://schemas.openxmlformats.org/officeDocument/2006/relationships/image" Target="../media/image77.jpeg"/><Relationship Id="rId21" Type="http://schemas.openxmlformats.org/officeDocument/2006/relationships/image" Target="../media/image95.jpeg"/><Relationship Id="rId34" Type="http://schemas.openxmlformats.org/officeDocument/2006/relationships/image" Target="../media/image108.jpeg"/><Relationship Id="rId42" Type="http://schemas.openxmlformats.org/officeDocument/2006/relationships/image" Target="../media/image116.jpeg"/><Relationship Id="rId7" Type="http://schemas.openxmlformats.org/officeDocument/2006/relationships/image" Target="../media/image81.jpeg"/><Relationship Id="rId12" Type="http://schemas.openxmlformats.org/officeDocument/2006/relationships/image" Target="../media/image86.jpeg"/><Relationship Id="rId17" Type="http://schemas.openxmlformats.org/officeDocument/2006/relationships/image" Target="../media/image91.jpeg"/><Relationship Id="rId25" Type="http://schemas.openxmlformats.org/officeDocument/2006/relationships/image" Target="../media/image99.jpeg"/><Relationship Id="rId33" Type="http://schemas.openxmlformats.org/officeDocument/2006/relationships/image" Target="../media/image107.jpeg"/><Relationship Id="rId38" Type="http://schemas.openxmlformats.org/officeDocument/2006/relationships/image" Target="../media/image112.jpeg"/><Relationship Id="rId2" Type="http://schemas.openxmlformats.org/officeDocument/2006/relationships/image" Target="../media/image4.png"/><Relationship Id="rId16" Type="http://schemas.openxmlformats.org/officeDocument/2006/relationships/image" Target="../media/image90.jpeg"/><Relationship Id="rId20" Type="http://schemas.openxmlformats.org/officeDocument/2006/relationships/image" Target="../media/image94.jpeg"/><Relationship Id="rId29" Type="http://schemas.openxmlformats.org/officeDocument/2006/relationships/image" Target="../media/image103.jpeg"/><Relationship Id="rId41" Type="http://schemas.openxmlformats.org/officeDocument/2006/relationships/image" Target="../media/image115.jpeg"/><Relationship Id="rId1" Type="http://schemas.openxmlformats.org/officeDocument/2006/relationships/image" Target="../media/image6.jpeg"/><Relationship Id="rId6" Type="http://schemas.openxmlformats.org/officeDocument/2006/relationships/image" Target="../media/image80.jpeg"/><Relationship Id="rId11" Type="http://schemas.openxmlformats.org/officeDocument/2006/relationships/image" Target="../media/image85.jpeg"/><Relationship Id="rId24" Type="http://schemas.openxmlformats.org/officeDocument/2006/relationships/image" Target="../media/image98.jpeg"/><Relationship Id="rId32" Type="http://schemas.openxmlformats.org/officeDocument/2006/relationships/image" Target="../media/image106.jpeg"/><Relationship Id="rId37" Type="http://schemas.openxmlformats.org/officeDocument/2006/relationships/image" Target="../media/image111.jpeg"/><Relationship Id="rId40" Type="http://schemas.openxmlformats.org/officeDocument/2006/relationships/image" Target="../media/image114.jpeg"/><Relationship Id="rId5" Type="http://schemas.openxmlformats.org/officeDocument/2006/relationships/image" Target="../media/image79.jpeg"/><Relationship Id="rId15" Type="http://schemas.openxmlformats.org/officeDocument/2006/relationships/image" Target="../media/image89.jpeg"/><Relationship Id="rId23" Type="http://schemas.openxmlformats.org/officeDocument/2006/relationships/image" Target="../media/image97.jpeg"/><Relationship Id="rId28" Type="http://schemas.openxmlformats.org/officeDocument/2006/relationships/image" Target="../media/image102.jpeg"/><Relationship Id="rId36" Type="http://schemas.openxmlformats.org/officeDocument/2006/relationships/image" Target="../media/image110.jpeg"/><Relationship Id="rId10" Type="http://schemas.openxmlformats.org/officeDocument/2006/relationships/image" Target="../media/image84.jpeg"/><Relationship Id="rId19" Type="http://schemas.openxmlformats.org/officeDocument/2006/relationships/image" Target="../media/image93.jpeg"/><Relationship Id="rId31" Type="http://schemas.openxmlformats.org/officeDocument/2006/relationships/image" Target="../media/image105.jpeg"/><Relationship Id="rId44" Type="http://schemas.openxmlformats.org/officeDocument/2006/relationships/image" Target="../media/image118.jpeg"/><Relationship Id="rId4" Type="http://schemas.openxmlformats.org/officeDocument/2006/relationships/image" Target="../media/image78.jpeg"/><Relationship Id="rId9" Type="http://schemas.openxmlformats.org/officeDocument/2006/relationships/image" Target="../media/image83.jpeg"/><Relationship Id="rId14" Type="http://schemas.openxmlformats.org/officeDocument/2006/relationships/image" Target="../media/image88.jpeg"/><Relationship Id="rId22" Type="http://schemas.openxmlformats.org/officeDocument/2006/relationships/image" Target="../media/image96.jpeg"/><Relationship Id="rId27" Type="http://schemas.openxmlformats.org/officeDocument/2006/relationships/image" Target="../media/image101.jpeg"/><Relationship Id="rId30" Type="http://schemas.openxmlformats.org/officeDocument/2006/relationships/image" Target="../media/image104.jpeg"/><Relationship Id="rId35" Type="http://schemas.openxmlformats.org/officeDocument/2006/relationships/image" Target="../media/image109.jpeg"/><Relationship Id="rId43" Type="http://schemas.openxmlformats.org/officeDocument/2006/relationships/image" Target="../media/image11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4.jpeg"/><Relationship Id="rId13" Type="http://schemas.openxmlformats.org/officeDocument/2006/relationships/image" Target="../media/image129.jpeg"/><Relationship Id="rId3" Type="http://schemas.openxmlformats.org/officeDocument/2006/relationships/image" Target="../media/image119.jpeg"/><Relationship Id="rId7" Type="http://schemas.openxmlformats.org/officeDocument/2006/relationships/image" Target="../media/image123.jpeg"/><Relationship Id="rId12" Type="http://schemas.openxmlformats.org/officeDocument/2006/relationships/image" Target="../media/image128.jpeg"/><Relationship Id="rId2" Type="http://schemas.openxmlformats.org/officeDocument/2006/relationships/image" Target="../media/image19.png"/><Relationship Id="rId1" Type="http://schemas.openxmlformats.org/officeDocument/2006/relationships/image" Target="../media/image6.jpeg"/><Relationship Id="rId6" Type="http://schemas.openxmlformats.org/officeDocument/2006/relationships/image" Target="../media/image122.jpeg"/><Relationship Id="rId11" Type="http://schemas.openxmlformats.org/officeDocument/2006/relationships/image" Target="../media/image127.jpeg"/><Relationship Id="rId5" Type="http://schemas.openxmlformats.org/officeDocument/2006/relationships/image" Target="../media/image121.jpeg"/><Relationship Id="rId10" Type="http://schemas.openxmlformats.org/officeDocument/2006/relationships/image" Target="../media/image126.jpeg"/><Relationship Id="rId4" Type="http://schemas.openxmlformats.org/officeDocument/2006/relationships/image" Target="../media/image120.jpeg"/><Relationship Id="rId9" Type="http://schemas.openxmlformats.org/officeDocument/2006/relationships/image" Target="../media/image125.jpeg"/><Relationship Id="rId14" Type="http://schemas.openxmlformats.org/officeDocument/2006/relationships/image" Target="../media/image130.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42.jpeg"/><Relationship Id="rId18" Type="http://schemas.openxmlformats.org/officeDocument/2006/relationships/image" Target="../media/image147.jpeg"/><Relationship Id="rId26" Type="http://schemas.openxmlformats.org/officeDocument/2006/relationships/image" Target="../media/image155.jpeg"/><Relationship Id="rId39" Type="http://schemas.openxmlformats.org/officeDocument/2006/relationships/image" Target="../media/image168.jpeg"/><Relationship Id="rId3" Type="http://schemas.openxmlformats.org/officeDocument/2006/relationships/image" Target="../media/image132.jpeg"/><Relationship Id="rId21" Type="http://schemas.openxmlformats.org/officeDocument/2006/relationships/image" Target="../media/image150.jpeg"/><Relationship Id="rId34" Type="http://schemas.openxmlformats.org/officeDocument/2006/relationships/image" Target="../media/image163.jpeg"/><Relationship Id="rId42" Type="http://schemas.openxmlformats.org/officeDocument/2006/relationships/image" Target="../media/image171.jpeg"/><Relationship Id="rId47" Type="http://schemas.openxmlformats.org/officeDocument/2006/relationships/image" Target="../media/image176.jpeg"/><Relationship Id="rId7" Type="http://schemas.openxmlformats.org/officeDocument/2006/relationships/image" Target="../media/image136.jpeg"/><Relationship Id="rId12" Type="http://schemas.openxmlformats.org/officeDocument/2006/relationships/image" Target="../media/image141.jpeg"/><Relationship Id="rId17" Type="http://schemas.openxmlformats.org/officeDocument/2006/relationships/image" Target="../media/image146.jpeg"/><Relationship Id="rId25" Type="http://schemas.openxmlformats.org/officeDocument/2006/relationships/image" Target="../media/image154.jpeg"/><Relationship Id="rId33" Type="http://schemas.openxmlformats.org/officeDocument/2006/relationships/image" Target="../media/image162.jpeg"/><Relationship Id="rId38" Type="http://schemas.openxmlformats.org/officeDocument/2006/relationships/image" Target="../media/image167.jpeg"/><Relationship Id="rId46" Type="http://schemas.openxmlformats.org/officeDocument/2006/relationships/image" Target="../media/image175.jpeg"/><Relationship Id="rId2" Type="http://schemas.openxmlformats.org/officeDocument/2006/relationships/image" Target="../media/image131.png"/><Relationship Id="rId16" Type="http://schemas.openxmlformats.org/officeDocument/2006/relationships/image" Target="../media/image145.jpeg"/><Relationship Id="rId20" Type="http://schemas.openxmlformats.org/officeDocument/2006/relationships/image" Target="../media/image149.jpeg"/><Relationship Id="rId29" Type="http://schemas.openxmlformats.org/officeDocument/2006/relationships/image" Target="../media/image158.jpeg"/><Relationship Id="rId41" Type="http://schemas.openxmlformats.org/officeDocument/2006/relationships/image" Target="../media/image170.jpeg"/><Relationship Id="rId1" Type="http://schemas.openxmlformats.org/officeDocument/2006/relationships/image" Target="../media/image6.jpeg"/><Relationship Id="rId6" Type="http://schemas.openxmlformats.org/officeDocument/2006/relationships/image" Target="../media/image135.jpeg"/><Relationship Id="rId11" Type="http://schemas.openxmlformats.org/officeDocument/2006/relationships/image" Target="../media/image140.jpeg"/><Relationship Id="rId24" Type="http://schemas.openxmlformats.org/officeDocument/2006/relationships/image" Target="../media/image153.jpeg"/><Relationship Id="rId32" Type="http://schemas.openxmlformats.org/officeDocument/2006/relationships/image" Target="../media/image161.jpeg"/><Relationship Id="rId37" Type="http://schemas.openxmlformats.org/officeDocument/2006/relationships/image" Target="../media/image166.jpeg"/><Relationship Id="rId40" Type="http://schemas.openxmlformats.org/officeDocument/2006/relationships/image" Target="../media/image169.jpeg"/><Relationship Id="rId45" Type="http://schemas.openxmlformats.org/officeDocument/2006/relationships/image" Target="../media/image174.jpeg"/><Relationship Id="rId5" Type="http://schemas.openxmlformats.org/officeDocument/2006/relationships/image" Target="../media/image134.jpeg"/><Relationship Id="rId15" Type="http://schemas.openxmlformats.org/officeDocument/2006/relationships/image" Target="../media/image144.jpeg"/><Relationship Id="rId23" Type="http://schemas.openxmlformats.org/officeDocument/2006/relationships/image" Target="../media/image152.jpeg"/><Relationship Id="rId28" Type="http://schemas.openxmlformats.org/officeDocument/2006/relationships/image" Target="../media/image157.jpeg"/><Relationship Id="rId36" Type="http://schemas.openxmlformats.org/officeDocument/2006/relationships/image" Target="../media/image165.jpeg"/><Relationship Id="rId49" Type="http://schemas.openxmlformats.org/officeDocument/2006/relationships/image" Target="../media/image178.jpeg"/><Relationship Id="rId10" Type="http://schemas.openxmlformats.org/officeDocument/2006/relationships/image" Target="../media/image139.jpeg"/><Relationship Id="rId19" Type="http://schemas.openxmlformats.org/officeDocument/2006/relationships/image" Target="../media/image148.jpeg"/><Relationship Id="rId31" Type="http://schemas.openxmlformats.org/officeDocument/2006/relationships/image" Target="../media/image160.jpeg"/><Relationship Id="rId44" Type="http://schemas.openxmlformats.org/officeDocument/2006/relationships/image" Target="../media/image173.jpeg"/><Relationship Id="rId4" Type="http://schemas.openxmlformats.org/officeDocument/2006/relationships/image" Target="../media/image133.jpeg"/><Relationship Id="rId9" Type="http://schemas.openxmlformats.org/officeDocument/2006/relationships/image" Target="../media/image138.jpeg"/><Relationship Id="rId14" Type="http://schemas.openxmlformats.org/officeDocument/2006/relationships/image" Target="../media/image143.jpeg"/><Relationship Id="rId22" Type="http://schemas.openxmlformats.org/officeDocument/2006/relationships/image" Target="../media/image151.jpeg"/><Relationship Id="rId27" Type="http://schemas.openxmlformats.org/officeDocument/2006/relationships/image" Target="../media/image156.jpeg"/><Relationship Id="rId30" Type="http://schemas.openxmlformats.org/officeDocument/2006/relationships/image" Target="../media/image159.jpeg"/><Relationship Id="rId35" Type="http://schemas.openxmlformats.org/officeDocument/2006/relationships/image" Target="../media/image164.jpeg"/><Relationship Id="rId43" Type="http://schemas.openxmlformats.org/officeDocument/2006/relationships/image" Target="../media/image172.jpeg"/><Relationship Id="rId48" Type="http://schemas.openxmlformats.org/officeDocument/2006/relationships/image" Target="../media/image177.jpeg"/><Relationship Id="rId8" Type="http://schemas.openxmlformats.org/officeDocument/2006/relationships/image" Target="../media/image13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84.jpeg"/><Relationship Id="rId3" Type="http://schemas.openxmlformats.org/officeDocument/2006/relationships/image" Target="../media/image179.jpeg"/><Relationship Id="rId7" Type="http://schemas.openxmlformats.org/officeDocument/2006/relationships/image" Target="../media/image183.jpeg"/><Relationship Id="rId2" Type="http://schemas.openxmlformats.org/officeDocument/2006/relationships/image" Target="../media/image131.png"/><Relationship Id="rId1" Type="http://schemas.openxmlformats.org/officeDocument/2006/relationships/image" Target="../media/image6.jpeg"/><Relationship Id="rId6" Type="http://schemas.openxmlformats.org/officeDocument/2006/relationships/image" Target="../media/image182.jpeg"/><Relationship Id="rId5" Type="http://schemas.openxmlformats.org/officeDocument/2006/relationships/image" Target="../media/image181.jpeg"/><Relationship Id="rId10" Type="http://schemas.openxmlformats.org/officeDocument/2006/relationships/image" Target="../media/image186.jpeg"/><Relationship Id="rId4" Type="http://schemas.openxmlformats.org/officeDocument/2006/relationships/image" Target="../media/image180.jpeg"/><Relationship Id="rId9" Type="http://schemas.openxmlformats.org/officeDocument/2006/relationships/image" Target="../media/image185.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236</xdr:row>
      <xdr:rowOff>0</xdr:rowOff>
    </xdr:from>
    <xdr:to>
      <xdr:col>19</xdr:col>
      <xdr:colOff>1142999</xdr:colOff>
      <xdr:row>244</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164</xdr:row>
      <xdr:rowOff>44223</xdr:rowOff>
    </xdr:from>
    <xdr:to>
      <xdr:col>19</xdr:col>
      <xdr:colOff>1143000</xdr:colOff>
      <xdr:row>171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205</xdr:row>
      <xdr:rowOff>83127</xdr:rowOff>
    </xdr:from>
    <xdr:to>
      <xdr:col>19</xdr:col>
      <xdr:colOff>1166812</xdr:colOff>
      <xdr:row>211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251</xdr:row>
      <xdr:rowOff>23813</xdr:rowOff>
    </xdr:from>
    <xdr:to>
      <xdr:col>19</xdr:col>
      <xdr:colOff>1095376</xdr:colOff>
      <xdr:row>258</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271</xdr:row>
      <xdr:rowOff>0</xdr:rowOff>
    </xdr:from>
    <xdr:to>
      <xdr:col>19</xdr:col>
      <xdr:colOff>1131094</xdr:colOff>
      <xdr:row>278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149</xdr:row>
      <xdr:rowOff>269875</xdr:rowOff>
    </xdr:from>
    <xdr:to>
      <xdr:col>19</xdr:col>
      <xdr:colOff>1188736</xdr:colOff>
      <xdr:row>161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55418</xdr:colOff>
      <xdr:row>363</xdr:row>
      <xdr:rowOff>193964</xdr:rowOff>
    </xdr:from>
    <xdr:to>
      <xdr:col>17</xdr:col>
      <xdr:colOff>276398</xdr:colOff>
      <xdr:row>363</xdr:row>
      <xdr:rowOff>2109355</xdr:rowOff>
    </xdr:to>
    <xdr:pic>
      <xdr:nvPicPr>
        <xdr:cNvPr id="11" name="Imagen 10">
          <a:extLst>
            <a:ext uri="{FF2B5EF4-FFF2-40B4-BE49-F238E27FC236}">
              <a16:creationId xmlns:a16="http://schemas.microsoft.com/office/drawing/2014/main" id="{034F344E-6E30-4106-BEBA-D831697590E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12873" y="411646255"/>
          <a:ext cx="9420398" cy="19153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D5D88264-C580-48E2-A603-07C07C64C6E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8A581740-89D4-4E6E-B772-3B9E53316EF3}"/>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218086</xdr:colOff>
      <xdr:row>1</xdr:row>
      <xdr:rowOff>174295</xdr:rowOff>
    </xdr:from>
    <xdr:to>
      <xdr:col>10</xdr:col>
      <xdr:colOff>1082511</xdr:colOff>
      <xdr:row>3</xdr:row>
      <xdr:rowOff>203170</xdr:rowOff>
    </xdr:to>
    <xdr:pic>
      <xdr:nvPicPr>
        <xdr:cNvPr id="4" name="Imagen 3">
          <a:extLst>
            <a:ext uri="{FF2B5EF4-FFF2-40B4-BE49-F238E27FC236}">
              <a16:creationId xmlns:a16="http://schemas.microsoft.com/office/drawing/2014/main" id="{39366AC2-3FE5-4AA9-82B3-9F41DA43793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430666" y="357175"/>
          <a:ext cx="864425" cy="638475"/>
        </a:xfrm>
        <a:prstGeom prst="rect">
          <a:avLst/>
        </a:prstGeom>
      </xdr:spPr>
    </xdr:pic>
    <xdr:clientData/>
  </xdr:twoCellAnchor>
  <xdr:twoCellAnchor editAs="oneCell">
    <xdr:from>
      <xdr:col>18</xdr:col>
      <xdr:colOff>151535</xdr:colOff>
      <xdr:row>1</xdr:row>
      <xdr:rowOff>81396</xdr:rowOff>
    </xdr:from>
    <xdr:to>
      <xdr:col>18</xdr:col>
      <xdr:colOff>994180</xdr:colOff>
      <xdr:row>3</xdr:row>
      <xdr:rowOff>148071</xdr:rowOff>
    </xdr:to>
    <xdr:pic>
      <xdr:nvPicPr>
        <xdr:cNvPr id="5" name="3 Imagen">
          <a:extLst>
            <a:ext uri="{FF2B5EF4-FFF2-40B4-BE49-F238E27FC236}">
              <a16:creationId xmlns:a16="http://schemas.microsoft.com/office/drawing/2014/main" id="{0E32B2D4-6535-46D5-89B6-5BB28C014CF5}"/>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9831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425A8D6D-FCBD-455D-8441-2F14E7EF71C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828F039B-E589-474E-BBC5-3E0131BB119E}"/>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554793</xdr:colOff>
      <xdr:row>5</xdr:row>
      <xdr:rowOff>95250</xdr:rowOff>
    </xdr:from>
    <xdr:to>
      <xdr:col>6</xdr:col>
      <xdr:colOff>152793</xdr:colOff>
      <xdr:row>18</xdr:row>
      <xdr:rowOff>60450</xdr:rowOff>
    </xdr:to>
    <xdr:pic>
      <xdr:nvPicPr>
        <xdr:cNvPr id="4" name="Imagen 3">
          <a:extLst>
            <a:ext uri="{FF2B5EF4-FFF2-40B4-BE49-F238E27FC236}">
              <a16:creationId xmlns:a16="http://schemas.microsoft.com/office/drawing/2014/main" id="{1E664197-AFC5-42C4-85F4-E6F0AC6CAC1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47273" y="1619250"/>
          <a:ext cx="3560400" cy="2540760"/>
        </a:xfrm>
        <a:prstGeom prst="rect">
          <a:avLst/>
        </a:prstGeom>
      </xdr:spPr>
    </xdr:pic>
    <xdr:clientData/>
  </xdr:twoCellAnchor>
  <xdr:twoCellAnchor editAs="oneCell">
    <xdr:from>
      <xdr:col>7</xdr:col>
      <xdr:colOff>101400</xdr:colOff>
      <xdr:row>22</xdr:row>
      <xdr:rowOff>32313</xdr:rowOff>
    </xdr:from>
    <xdr:to>
      <xdr:col>11</xdr:col>
      <xdr:colOff>1201545</xdr:colOff>
      <xdr:row>34</xdr:row>
      <xdr:rowOff>169545</xdr:rowOff>
    </xdr:to>
    <xdr:pic>
      <xdr:nvPicPr>
        <xdr:cNvPr id="5" name="Imagen 4">
          <a:extLst>
            <a:ext uri="{FF2B5EF4-FFF2-40B4-BE49-F238E27FC236}">
              <a16:creationId xmlns:a16="http://schemas.microsoft.com/office/drawing/2014/main" id="{EB06A41C-DACE-4C67-9FFB-E0738CFA49A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648760" y="4893873"/>
          <a:ext cx="4414845" cy="2415612"/>
        </a:xfrm>
        <a:prstGeom prst="rect">
          <a:avLst/>
        </a:prstGeom>
        <a:ln>
          <a:solidFill>
            <a:sysClr val="windowText" lastClr="000000"/>
          </a:solidFill>
        </a:ln>
      </xdr:spPr>
    </xdr:pic>
    <xdr:clientData/>
  </xdr:twoCellAnchor>
  <xdr:twoCellAnchor editAs="oneCell">
    <xdr:from>
      <xdr:col>1</xdr:col>
      <xdr:colOff>217163</xdr:colOff>
      <xdr:row>22</xdr:row>
      <xdr:rowOff>87935</xdr:rowOff>
    </xdr:from>
    <xdr:to>
      <xdr:col>6</xdr:col>
      <xdr:colOff>633223</xdr:colOff>
      <xdr:row>34</xdr:row>
      <xdr:rowOff>177935</xdr:rowOff>
    </xdr:to>
    <xdr:pic>
      <xdr:nvPicPr>
        <xdr:cNvPr id="6" name="Imagen 5">
          <a:extLst>
            <a:ext uri="{FF2B5EF4-FFF2-40B4-BE49-F238E27FC236}">
              <a16:creationId xmlns:a16="http://schemas.microsoft.com/office/drawing/2014/main" id="{0B4F1588-8ADA-4FD6-973C-F9C42FBF134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09643" y="4949495"/>
          <a:ext cx="4378460" cy="2368380"/>
        </a:xfrm>
        <a:prstGeom prst="rect">
          <a:avLst/>
        </a:prstGeom>
        <a:ln>
          <a:solidFill>
            <a:sysClr val="windowText" lastClr="000000"/>
          </a:solidFill>
        </a:ln>
      </xdr:spPr>
    </xdr:pic>
    <xdr:clientData/>
  </xdr:twoCellAnchor>
  <xdr:twoCellAnchor editAs="oneCell">
    <xdr:from>
      <xdr:col>1</xdr:col>
      <xdr:colOff>221826</xdr:colOff>
      <xdr:row>38</xdr:row>
      <xdr:rowOff>58814</xdr:rowOff>
    </xdr:from>
    <xdr:to>
      <xdr:col>6</xdr:col>
      <xdr:colOff>637890</xdr:colOff>
      <xdr:row>49</xdr:row>
      <xdr:rowOff>72614</xdr:rowOff>
    </xdr:to>
    <xdr:pic>
      <xdr:nvPicPr>
        <xdr:cNvPr id="7" name="Imagen 6">
          <a:extLst>
            <a:ext uri="{FF2B5EF4-FFF2-40B4-BE49-F238E27FC236}">
              <a16:creationId xmlns:a16="http://schemas.microsoft.com/office/drawing/2014/main" id="{1976F5DF-316E-4ABE-85A7-762A0D75ECC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14306" y="8524634"/>
          <a:ext cx="4378464" cy="2368380"/>
        </a:xfrm>
        <a:prstGeom prst="rect">
          <a:avLst/>
        </a:prstGeom>
        <a:ln>
          <a:solidFill>
            <a:sysClr val="windowText" lastClr="000000"/>
          </a:solidFill>
        </a:ln>
      </xdr:spPr>
    </xdr:pic>
    <xdr:clientData/>
  </xdr:twoCellAnchor>
  <xdr:twoCellAnchor editAs="oneCell">
    <xdr:from>
      <xdr:col>7</xdr:col>
      <xdr:colOff>181800</xdr:colOff>
      <xdr:row>38</xdr:row>
      <xdr:rowOff>66930</xdr:rowOff>
    </xdr:from>
    <xdr:to>
      <xdr:col>11</xdr:col>
      <xdr:colOff>1197938</xdr:colOff>
      <xdr:row>49</xdr:row>
      <xdr:rowOff>80730</xdr:rowOff>
    </xdr:to>
    <xdr:pic>
      <xdr:nvPicPr>
        <xdr:cNvPr id="8" name="Imagen 7">
          <a:extLst>
            <a:ext uri="{FF2B5EF4-FFF2-40B4-BE49-F238E27FC236}">
              <a16:creationId xmlns:a16="http://schemas.microsoft.com/office/drawing/2014/main" id="{0A1697A3-E7AB-4F71-B91E-A705D2825C6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29160" y="8532750"/>
          <a:ext cx="4330838" cy="2368380"/>
        </a:xfrm>
        <a:prstGeom prst="rect">
          <a:avLst/>
        </a:prstGeom>
        <a:ln>
          <a:solidFill>
            <a:sysClr val="windowText" lastClr="000000"/>
          </a:solidFill>
        </a:ln>
      </xdr:spPr>
    </xdr:pic>
    <xdr:clientData/>
  </xdr:twoCellAnchor>
  <xdr:twoCellAnchor editAs="oneCell">
    <xdr:from>
      <xdr:col>8</xdr:col>
      <xdr:colOff>216281</xdr:colOff>
      <xdr:row>5</xdr:row>
      <xdr:rowOff>127635</xdr:rowOff>
    </xdr:from>
    <xdr:to>
      <xdr:col>11</xdr:col>
      <xdr:colOff>793281</xdr:colOff>
      <xdr:row>18</xdr:row>
      <xdr:rowOff>91279</xdr:rowOff>
    </xdr:to>
    <xdr:pic>
      <xdr:nvPicPr>
        <xdr:cNvPr id="9" name="Imagen 8">
          <a:extLst>
            <a:ext uri="{FF2B5EF4-FFF2-40B4-BE49-F238E27FC236}">
              <a16:creationId xmlns:a16="http://schemas.microsoft.com/office/drawing/2014/main" id="{B7B173F9-5DE9-41F9-A575-313D47DF953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144641" y="1651635"/>
          <a:ext cx="3510700" cy="2539204"/>
        </a:xfrm>
        <a:prstGeom prst="rect">
          <a:avLst/>
        </a:prstGeom>
      </xdr:spPr>
    </xdr:pic>
    <xdr:clientData/>
  </xdr:twoCellAnchor>
  <xdr:oneCellAnchor>
    <xdr:from>
      <xdr:col>2</xdr:col>
      <xdr:colOff>637579</xdr:colOff>
      <xdr:row>54</xdr:row>
      <xdr:rowOff>0</xdr:rowOff>
    </xdr:from>
    <xdr:ext cx="1418133" cy="2682240"/>
    <xdr:pic>
      <xdr:nvPicPr>
        <xdr:cNvPr id="10" name="Imagen 9">
          <a:extLst>
            <a:ext uri="{FF2B5EF4-FFF2-40B4-BE49-F238E27FC236}">
              <a16:creationId xmlns:a16="http://schemas.microsoft.com/office/drawing/2014/main" id="{F64EBE82-E06E-4462-B7E5-214488FE6E52}"/>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869" b="5147"/>
        <a:stretch/>
      </xdr:blipFill>
      <xdr:spPr>
        <a:xfrm>
          <a:off x="2222539" y="11772900"/>
          <a:ext cx="1418133" cy="2682240"/>
        </a:xfrm>
        <a:prstGeom prst="rect">
          <a:avLst/>
        </a:prstGeom>
      </xdr:spPr>
    </xdr:pic>
    <xdr:clientData/>
  </xdr:oneCellAnchor>
  <xdr:oneCellAnchor>
    <xdr:from>
      <xdr:col>8</xdr:col>
      <xdr:colOff>112004</xdr:colOff>
      <xdr:row>85</xdr:row>
      <xdr:rowOff>106680</xdr:rowOff>
    </xdr:from>
    <xdr:ext cx="3700999" cy="2775749"/>
    <xdr:pic>
      <xdr:nvPicPr>
        <xdr:cNvPr id="11" name="Imagen 10">
          <a:extLst>
            <a:ext uri="{FF2B5EF4-FFF2-40B4-BE49-F238E27FC236}">
              <a16:creationId xmlns:a16="http://schemas.microsoft.com/office/drawing/2014/main" id="{CC835F10-BBAF-4CCA-9E3D-40C0E882696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040364" y="18760440"/>
          <a:ext cx="3700999" cy="2775749"/>
        </a:xfrm>
        <a:prstGeom prst="rect">
          <a:avLst/>
        </a:prstGeom>
      </xdr:spPr>
    </xdr:pic>
    <xdr:clientData/>
  </xdr:oneCellAnchor>
  <xdr:oneCellAnchor>
    <xdr:from>
      <xdr:col>1</xdr:col>
      <xdr:colOff>416599</xdr:colOff>
      <xdr:row>69</xdr:row>
      <xdr:rowOff>106680</xdr:rowOff>
    </xdr:from>
    <xdr:ext cx="3840000" cy="2779562"/>
    <xdr:pic>
      <xdr:nvPicPr>
        <xdr:cNvPr id="12" name="Imagen 11">
          <a:extLst>
            <a:ext uri="{FF2B5EF4-FFF2-40B4-BE49-F238E27FC236}">
              <a16:creationId xmlns:a16="http://schemas.microsoft.com/office/drawing/2014/main" id="{CECA7361-3011-465E-8AE4-E002C525B58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09079" y="15415260"/>
          <a:ext cx="3840000" cy="2779562"/>
        </a:xfrm>
        <a:prstGeom prst="rect">
          <a:avLst/>
        </a:prstGeom>
      </xdr:spPr>
    </xdr:pic>
    <xdr:clientData/>
  </xdr:oneCellAnchor>
  <xdr:oneCellAnchor>
    <xdr:from>
      <xdr:col>7</xdr:col>
      <xdr:colOff>329175</xdr:colOff>
      <xdr:row>53</xdr:row>
      <xdr:rowOff>82199</xdr:rowOff>
    </xdr:from>
    <xdr:ext cx="3792000" cy="2844000"/>
    <xdr:pic>
      <xdr:nvPicPr>
        <xdr:cNvPr id="13" name="Imagen 12">
          <a:extLst>
            <a:ext uri="{FF2B5EF4-FFF2-40B4-BE49-F238E27FC236}">
              <a16:creationId xmlns:a16="http://schemas.microsoft.com/office/drawing/2014/main" id="{B62C9BE0-F647-4FFA-8861-4DF1AE21022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876535" y="11664599"/>
          <a:ext cx="3792000" cy="2844000"/>
        </a:xfrm>
        <a:prstGeom prst="rect">
          <a:avLst/>
        </a:prstGeom>
      </xdr:spPr>
    </xdr:pic>
    <xdr:clientData/>
  </xdr:oneCellAnchor>
  <xdr:oneCellAnchor>
    <xdr:from>
      <xdr:col>2</xdr:col>
      <xdr:colOff>418503</xdr:colOff>
      <xdr:row>85</xdr:row>
      <xdr:rowOff>38391</xdr:rowOff>
    </xdr:from>
    <xdr:ext cx="2241000" cy="2849589"/>
    <xdr:pic>
      <xdr:nvPicPr>
        <xdr:cNvPr id="14" name="Imagen 13">
          <a:extLst>
            <a:ext uri="{FF2B5EF4-FFF2-40B4-BE49-F238E27FC236}">
              <a16:creationId xmlns:a16="http://schemas.microsoft.com/office/drawing/2014/main" id="{9C04FC66-27D1-4994-A445-71BD8867FC1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003463" y="18692151"/>
          <a:ext cx="2241000" cy="2849589"/>
        </a:xfrm>
        <a:prstGeom prst="rect">
          <a:avLst/>
        </a:prstGeom>
      </xdr:spPr>
    </xdr:pic>
    <xdr:clientData/>
  </xdr:oneCellAnchor>
  <xdr:oneCellAnchor>
    <xdr:from>
      <xdr:col>7</xdr:col>
      <xdr:colOff>281550</xdr:colOff>
      <xdr:row>69</xdr:row>
      <xdr:rowOff>34574</xdr:rowOff>
    </xdr:from>
    <xdr:ext cx="3840000" cy="2880000"/>
    <xdr:pic>
      <xdr:nvPicPr>
        <xdr:cNvPr id="15" name="Imagen 14">
          <a:extLst>
            <a:ext uri="{FF2B5EF4-FFF2-40B4-BE49-F238E27FC236}">
              <a16:creationId xmlns:a16="http://schemas.microsoft.com/office/drawing/2014/main" id="{3A584492-918D-4DCC-8905-02859DBC166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828910" y="15343154"/>
          <a:ext cx="3840000" cy="2880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137096</xdr:colOff>
      <xdr:row>5</xdr:row>
      <xdr:rowOff>108857</xdr:rowOff>
    </xdr:from>
    <xdr:to>
      <xdr:col>6</xdr:col>
      <xdr:colOff>527061</xdr:colOff>
      <xdr:row>18</xdr:row>
      <xdr:rowOff>111802</xdr:rowOff>
    </xdr:to>
    <xdr:pic>
      <xdr:nvPicPr>
        <xdr:cNvPr id="10" name="3 Imagen">
          <a:extLst>
            <a:ext uri="{FF2B5EF4-FFF2-40B4-BE49-F238E27FC236}">
              <a16:creationId xmlns:a16="http://schemas.microsoft.com/office/drawing/2014/main" id="{28968B1E-E40E-4ECD-9DD9-35103F5D3900}"/>
            </a:ext>
          </a:extLst>
        </xdr:cNvPr>
        <xdr:cNvPicPr>
          <a:picLocks noChangeAspect="1"/>
        </xdr:cNvPicPr>
      </xdr:nvPicPr>
      <xdr:blipFill>
        <a:blip xmlns:r="http://schemas.openxmlformats.org/officeDocument/2006/relationships" r:embed="rId3"/>
        <a:stretch>
          <a:fillRect/>
        </a:stretch>
      </xdr:blipFill>
      <xdr:spPr>
        <a:xfrm>
          <a:off x="387467" y="1545771"/>
          <a:ext cx="3437965" cy="2419574"/>
        </a:xfrm>
        <a:prstGeom prst="rect">
          <a:avLst/>
        </a:prstGeom>
      </xdr:spPr>
    </xdr:pic>
    <xdr:clientData/>
  </xdr:twoCellAnchor>
  <xdr:twoCellAnchor editAs="oneCell">
    <xdr:from>
      <xdr:col>8</xdr:col>
      <xdr:colOff>34002</xdr:colOff>
      <xdr:row>5</xdr:row>
      <xdr:rowOff>98612</xdr:rowOff>
    </xdr:from>
    <xdr:to>
      <xdr:col>11</xdr:col>
      <xdr:colOff>114236</xdr:colOff>
      <xdr:row>18</xdr:row>
      <xdr:rowOff>109177</xdr:rowOff>
    </xdr:to>
    <xdr:pic>
      <xdr:nvPicPr>
        <xdr:cNvPr id="11" name="4 Imagen">
          <a:extLst>
            <a:ext uri="{FF2B5EF4-FFF2-40B4-BE49-F238E27FC236}">
              <a16:creationId xmlns:a16="http://schemas.microsoft.com/office/drawing/2014/main" id="{DBE576AE-536E-49BC-BA1D-E814BF697C7D}"/>
            </a:ext>
          </a:extLst>
        </xdr:cNvPr>
        <xdr:cNvPicPr>
          <a:picLocks noChangeAspect="1"/>
        </xdr:cNvPicPr>
      </xdr:nvPicPr>
      <xdr:blipFill>
        <a:blip xmlns:r="http://schemas.openxmlformats.org/officeDocument/2006/relationships" r:embed="rId4"/>
        <a:stretch>
          <a:fillRect/>
        </a:stretch>
      </xdr:blipFill>
      <xdr:spPr>
        <a:xfrm>
          <a:off x="4573345" y="1535526"/>
          <a:ext cx="3433034" cy="2427194"/>
        </a:xfrm>
        <a:prstGeom prst="rect">
          <a:avLst/>
        </a:prstGeom>
      </xdr:spPr>
    </xdr:pic>
    <xdr:clientData/>
  </xdr:twoCellAnchor>
  <xdr:twoCellAnchor>
    <xdr:from>
      <xdr:col>1</xdr:col>
      <xdr:colOff>119744</xdr:colOff>
      <xdr:row>21</xdr:row>
      <xdr:rowOff>130628</xdr:rowOff>
    </xdr:from>
    <xdr:to>
      <xdr:col>6</xdr:col>
      <xdr:colOff>511630</xdr:colOff>
      <xdr:row>34</xdr:row>
      <xdr:rowOff>62817</xdr:rowOff>
    </xdr:to>
    <xdr:grpSp>
      <xdr:nvGrpSpPr>
        <xdr:cNvPr id="4" name="Grupo 3">
          <a:extLst>
            <a:ext uri="{FF2B5EF4-FFF2-40B4-BE49-F238E27FC236}">
              <a16:creationId xmlns:a16="http://schemas.microsoft.com/office/drawing/2014/main" id="{DE20CFE1-20C6-427D-A760-FB3D439A39F7}"/>
            </a:ext>
          </a:extLst>
        </xdr:cNvPr>
        <xdr:cNvGrpSpPr/>
      </xdr:nvGrpSpPr>
      <xdr:grpSpPr>
        <a:xfrm>
          <a:off x="367394" y="4683578"/>
          <a:ext cx="3354161" cy="2418214"/>
          <a:chOff x="402771" y="4786897"/>
          <a:chExt cx="3879669" cy="2460492"/>
        </a:xfrm>
      </xdr:grpSpPr>
      <xdr:pic>
        <xdr:nvPicPr>
          <xdr:cNvPr id="12" name="12 Imagen">
            <a:extLst>
              <a:ext uri="{FF2B5EF4-FFF2-40B4-BE49-F238E27FC236}">
                <a16:creationId xmlns:a16="http://schemas.microsoft.com/office/drawing/2014/main" id="{E17F1270-66AE-4FB2-895C-8060E3C2E9EB}"/>
              </a:ext>
            </a:extLst>
          </xdr:cNvPr>
          <xdr:cNvPicPr>
            <a:picLocks noChangeAspect="1"/>
          </xdr:cNvPicPr>
        </xdr:nvPicPr>
        <xdr:blipFill>
          <a:blip xmlns:r="http://schemas.openxmlformats.org/officeDocument/2006/relationships" r:embed="rId5"/>
          <a:stretch>
            <a:fillRect/>
          </a:stretch>
        </xdr:blipFill>
        <xdr:spPr>
          <a:xfrm>
            <a:off x="402771" y="4786897"/>
            <a:ext cx="1930549" cy="2427194"/>
          </a:xfrm>
          <a:prstGeom prst="rect">
            <a:avLst/>
          </a:prstGeom>
        </xdr:spPr>
      </xdr:pic>
      <xdr:pic>
        <xdr:nvPicPr>
          <xdr:cNvPr id="13" name="13 Imagen">
            <a:extLst>
              <a:ext uri="{FF2B5EF4-FFF2-40B4-BE49-F238E27FC236}">
                <a16:creationId xmlns:a16="http://schemas.microsoft.com/office/drawing/2014/main" id="{6AF52350-72FE-4F59-B1D4-6BEB6E17188E}"/>
              </a:ext>
            </a:extLst>
          </xdr:cNvPr>
          <xdr:cNvPicPr>
            <a:picLocks noChangeAspect="1"/>
          </xdr:cNvPicPr>
        </xdr:nvPicPr>
        <xdr:blipFill>
          <a:blip xmlns:r="http://schemas.openxmlformats.org/officeDocument/2006/relationships" r:embed="rId6"/>
          <a:stretch>
            <a:fillRect/>
          </a:stretch>
        </xdr:blipFill>
        <xdr:spPr>
          <a:xfrm>
            <a:off x="2337995" y="4820195"/>
            <a:ext cx="1944445" cy="2427194"/>
          </a:xfrm>
          <a:prstGeom prst="rect">
            <a:avLst/>
          </a:prstGeom>
        </xdr:spPr>
      </xdr:pic>
    </xdr:grpSp>
    <xdr:clientData/>
  </xdr:twoCellAnchor>
  <xdr:twoCellAnchor editAs="oneCell">
    <xdr:from>
      <xdr:col>7</xdr:col>
      <xdr:colOff>554853</xdr:colOff>
      <xdr:row>21</xdr:row>
      <xdr:rowOff>96115</xdr:rowOff>
    </xdr:from>
    <xdr:to>
      <xdr:col>11</xdr:col>
      <xdr:colOff>39638</xdr:colOff>
      <xdr:row>34</xdr:row>
      <xdr:rowOff>106680</xdr:rowOff>
    </xdr:to>
    <xdr:pic>
      <xdr:nvPicPr>
        <xdr:cNvPr id="14" name="15 Imagen">
          <a:extLst>
            <a:ext uri="{FF2B5EF4-FFF2-40B4-BE49-F238E27FC236}">
              <a16:creationId xmlns:a16="http://schemas.microsoft.com/office/drawing/2014/main" id="{E9385AFB-7683-4CB1-895A-03360829C185}"/>
            </a:ext>
          </a:extLst>
        </xdr:cNvPr>
        <xdr:cNvPicPr>
          <a:picLocks noChangeAspect="1"/>
        </xdr:cNvPicPr>
      </xdr:nvPicPr>
      <xdr:blipFill>
        <a:blip xmlns:r="http://schemas.openxmlformats.org/officeDocument/2006/relationships" r:embed="rId7"/>
        <a:stretch>
          <a:fillRect/>
        </a:stretch>
      </xdr:blipFill>
      <xdr:spPr>
        <a:xfrm>
          <a:off x="4506367" y="4820515"/>
          <a:ext cx="3425414" cy="2427194"/>
        </a:xfrm>
        <a:prstGeom prst="rect">
          <a:avLst/>
        </a:prstGeom>
      </xdr:spPr>
    </xdr:pic>
    <xdr:clientData/>
  </xdr:twoCellAnchor>
  <xdr:twoCellAnchor editAs="oneCell">
    <xdr:from>
      <xdr:col>1</xdr:col>
      <xdr:colOff>139337</xdr:colOff>
      <xdr:row>37</xdr:row>
      <xdr:rowOff>50970</xdr:rowOff>
    </xdr:from>
    <xdr:to>
      <xdr:col>6</xdr:col>
      <xdr:colOff>536922</xdr:colOff>
      <xdr:row>50</xdr:row>
      <xdr:rowOff>64801</xdr:rowOff>
    </xdr:to>
    <xdr:pic>
      <xdr:nvPicPr>
        <xdr:cNvPr id="15" name="19 Imagen">
          <a:extLst>
            <a:ext uri="{FF2B5EF4-FFF2-40B4-BE49-F238E27FC236}">
              <a16:creationId xmlns:a16="http://schemas.microsoft.com/office/drawing/2014/main" id="{569C628E-E27F-4BB0-A7E8-5E15F2DCD13D}"/>
            </a:ext>
          </a:extLst>
        </xdr:cNvPr>
        <xdr:cNvPicPr>
          <a:picLocks noChangeAspect="1"/>
        </xdr:cNvPicPr>
      </xdr:nvPicPr>
      <xdr:blipFill>
        <a:blip xmlns:r="http://schemas.openxmlformats.org/officeDocument/2006/relationships" r:embed="rId8"/>
        <a:stretch>
          <a:fillRect/>
        </a:stretch>
      </xdr:blipFill>
      <xdr:spPr>
        <a:xfrm>
          <a:off x="389708" y="7801599"/>
          <a:ext cx="3445585" cy="2419574"/>
        </a:xfrm>
        <a:prstGeom prst="rect">
          <a:avLst/>
        </a:prstGeom>
      </xdr:spPr>
    </xdr:pic>
    <xdr:clientData/>
  </xdr:twoCellAnchor>
  <xdr:twoCellAnchor editAs="oneCell">
    <xdr:from>
      <xdr:col>8</xdr:col>
      <xdr:colOff>10246</xdr:colOff>
      <xdr:row>37</xdr:row>
      <xdr:rowOff>97075</xdr:rowOff>
    </xdr:from>
    <xdr:to>
      <xdr:col>11</xdr:col>
      <xdr:colOff>82860</xdr:colOff>
      <xdr:row>50</xdr:row>
      <xdr:rowOff>110906</xdr:rowOff>
    </xdr:to>
    <xdr:pic>
      <xdr:nvPicPr>
        <xdr:cNvPr id="22" name="26 Imagen">
          <a:extLst>
            <a:ext uri="{FF2B5EF4-FFF2-40B4-BE49-F238E27FC236}">
              <a16:creationId xmlns:a16="http://schemas.microsoft.com/office/drawing/2014/main" id="{A902F3A8-A17E-45EC-9A9A-2BD5B5CAC29F}"/>
            </a:ext>
          </a:extLst>
        </xdr:cNvPr>
        <xdr:cNvPicPr>
          <a:picLocks noChangeAspect="1"/>
        </xdr:cNvPicPr>
      </xdr:nvPicPr>
      <xdr:blipFill>
        <a:blip xmlns:r="http://schemas.openxmlformats.org/officeDocument/2006/relationships" r:embed="rId9"/>
        <a:stretch>
          <a:fillRect/>
        </a:stretch>
      </xdr:blipFill>
      <xdr:spPr>
        <a:xfrm>
          <a:off x="4549589" y="7847704"/>
          <a:ext cx="3425414" cy="2419574"/>
        </a:xfrm>
        <a:prstGeom prst="rect">
          <a:avLst/>
        </a:prstGeom>
      </xdr:spPr>
    </xdr:pic>
    <xdr:clientData/>
  </xdr:twoCellAnchor>
  <xdr:twoCellAnchor editAs="oneCell">
    <xdr:from>
      <xdr:col>1</xdr:col>
      <xdr:colOff>125892</xdr:colOff>
      <xdr:row>53</xdr:row>
      <xdr:rowOff>81643</xdr:rowOff>
    </xdr:from>
    <xdr:to>
      <xdr:col>6</xdr:col>
      <xdr:colOff>515857</xdr:colOff>
      <xdr:row>66</xdr:row>
      <xdr:rowOff>103094</xdr:rowOff>
    </xdr:to>
    <xdr:pic>
      <xdr:nvPicPr>
        <xdr:cNvPr id="23" name="28 Imagen">
          <a:extLst>
            <a:ext uri="{FF2B5EF4-FFF2-40B4-BE49-F238E27FC236}">
              <a16:creationId xmlns:a16="http://schemas.microsoft.com/office/drawing/2014/main" id="{56005981-B74B-4DDC-905C-0CD760F60E66}"/>
            </a:ext>
          </a:extLst>
        </xdr:cNvPr>
        <xdr:cNvPicPr>
          <a:picLocks noChangeAspect="1"/>
        </xdr:cNvPicPr>
      </xdr:nvPicPr>
      <xdr:blipFill>
        <a:blip xmlns:r="http://schemas.openxmlformats.org/officeDocument/2006/relationships" r:embed="rId10"/>
        <a:stretch>
          <a:fillRect/>
        </a:stretch>
      </xdr:blipFill>
      <xdr:spPr>
        <a:xfrm>
          <a:off x="376263" y="10880272"/>
          <a:ext cx="3437965" cy="2427194"/>
        </a:xfrm>
        <a:prstGeom prst="rect">
          <a:avLst/>
        </a:prstGeom>
      </xdr:spPr>
    </xdr:pic>
    <xdr:clientData/>
  </xdr:twoCellAnchor>
  <xdr:twoCellAnchor editAs="oneCell">
    <xdr:from>
      <xdr:col>7</xdr:col>
      <xdr:colOff>568363</xdr:colOff>
      <xdr:row>53</xdr:row>
      <xdr:rowOff>101493</xdr:rowOff>
    </xdr:from>
    <xdr:to>
      <xdr:col>11</xdr:col>
      <xdr:colOff>53148</xdr:colOff>
      <xdr:row>66</xdr:row>
      <xdr:rowOff>115324</xdr:rowOff>
    </xdr:to>
    <xdr:pic>
      <xdr:nvPicPr>
        <xdr:cNvPr id="24" name="33 Imagen">
          <a:extLst>
            <a:ext uri="{FF2B5EF4-FFF2-40B4-BE49-F238E27FC236}">
              <a16:creationId xmlns:a16="http://schemas.microsoft.com/office/drawing/2014/main" id="{F3E3C374-CA50-492E-8C0E-53BB12437DAA}"/>
            </a:ext>
          </a:extLst>
        </xdr:cNvPr>
        <xdr:cNvPicPr>
          <a:picLocks noChangeAspect="1"/>
        </xdr:cNvPicPr>
      </xdr:nvPicPr>
      <xdr:blipFill>
        <a:blip xmlns:r="http://schemas.openxmlformats.org/officeDocument/2006/relationships" r:embed="rId11"/>
        <a:stretch>
          <a:fillRect/>
        </a:stretch>
      </xdr:blipFill>
      <xdr:spPr>
        <a:xfrm>
          <a:off x="4519877" y="10900122"/>
          <a:ext cx="3425414" cy="2419574"/>
        </a:xfrm>
        <a:prstGeom prst="rect">
          <a:avLst/>
        </a:prstGeom>
      </xdr:spPr>
    </xdr:pic>
    <xdr:clientData/>
  </xdr:twoCellAnchor>
  <xdr:twoCellAnchor editAs="oneCell">
    <xdr:from>
      <xdr:col>1</xdr:col>
      <xdr:colOff>109802</xdr:colOff>
      <xdr:row>69</xdr:row>
      <xdr:rowOff>110202</xdr:rowOff>
    </xdr:from>
    <xdr:to>
      <xdr:col>6</xdr:col>
      <xdr:colOff>507947</xdr:colOff>
      <xdr:row>82</xdr:row>
      <xdr:rowOff>125714</xdr:rowOff>
    </xdr:to>
    <xdr:pic>
      <xdr:nvPicPr>
        <xdr:cNvPr id="25" name="35 Imagen">
          <a:extLst>
            <a:ext uri="{FF2B5EF4-FFF2-40B4-BE49-F238E27FC236}">
              <a16:creationId xmlns:a16="http://schemas.microsoft.com/office/drawing/2014/main" id="{00665869-9DC8-4F2E-8235-7E6AC68041BF}"/>
            </a:ext>
          </a:extLst>
        </xdr:cNvPr>
        <xdr:cNvPicPr>
          <a:picLocks noChangeAspect="1"/>
        </xdr:cNvPicPr>
      </xdr:nvPicPr>
      <xdr:blipFill>
        <a:blip xmlns:r="http://schemas.openxmlformats.org/officeDocument/2006/relationships" r:embed="rId12"/>
        <a:stretch>
          <a:fillRect/>
        </a:stretch>
      </xdr:blipFill>
      <xdr:spPr>
        <a:xfrm>
          <a:off x="360173" y="14196316"/>
          <a:ext cx="3446145" cy="2421255"/>
        </a:xfrm>
        <a:prstGeom prst="rect">
          <a:avLst/>
        </a:prstGeom>
      </xdr:spPr>
    </xdr:pic>
    <xdr:clientData/>
  </xdr:twoCellAnchor>
  <xdr:twoCellAnchor editAs="oneCell">
    <xdr:from>
      <xdr:col>8</xdr:col>
      <xdr:colOff>30336</xdr:colOff>
      <xdr:row>69</xdr:row>
      <xdr:rowOff>84349</xdr:rowOff>
    </xdr:from>
    <xdr:to>
      <xdr:col>11</xdr:col>
      <xdr:colOff>121776</xdr:colOff>
      <xdr:row>82</xdr:row>
      <xdr:rowOff>99861</xdr:rowOff>
    </xdr:to>
    <xdr:pic>
      <xdr:nvPicPr>
        <xdr:cNvPr id="26" name="38 Imagen">
          <a:extLst>
            <a:ext uri="{FF2B5EF4-FFF2-40B4-BE49-F238E27FC236}">
              <a16:creationId xmlns:a16="http://schemas.microsoft.com/office/drawing/2014/main" id="{0DA1292E-99BB-49DC-BDEC-B75CB1CF9131}"/>
            </a:ext>
          </a:extLst>
        </xdr:cNvPr>
        <xdr:cNvPicPr>
          <a:picLocks noChangeAspect="1"/>
        </xdr:cNvPicPr>
      </xdr:nvPicPr>
      <xdr:blipFill>
        <a:blip xmlns:r="http://schemas.openxmlformats.org/officeDocument/2006/relationships" r:embed="rId13"/>
        <a:stretch>
          <a:fillRect/>
        </a:stretch>
      </xdr:blipFill>
      <xdr:spPr>
        <a:xfrm>
          <a:off x="4569679" y="14170463"/>
          <a:ext cx="3444240" cy="2421255"/>
        </a:xfrm>
        <a:prstGeom prst="rect">
          <a:avLst/>
        </a:prstGeom>
      </xdr:spPr>
    </xdr:pic>
    <xdr:clientData/>
  </xdr:twoCellAnchor>
  <xdr:twoCellAnchor editAs="oneCell">
    <xdr:from>
      <xdr:col>1</xdr:col>
      <xdr:colOff>179294</xdr:colOff>
      <xdr:row>85</xdr:row>
      <xdr:rowOff>80683</xdr:rowOff>
    </xdr:from>
    <xdr:to>
      <xdr:col>6</xdr:col>
      <xdr:colOff>584657</xdr:colOff>
      <xdr:row>98</xdr:row>
      <xdr:rowOff>132587</xdr:rowOff>
    </xdr:to>
    <xdr:pic>
      <xdr:nvPicPr>
        <xdr:cNvPr id="27" name="Imagen 26">
          <a:extLst>
            <a:ext uri="{FF2B5EF4-FFF2-40B4-BE49-F238E27FC236}">
              <a16:creationId xmlns:a16="http://schemas.microsoft.com/office/drawing/2014/main" id="{38E7D2AE-9872-4416-A25E-6FB7C02FD55C}"/>
            </a:ext>
          </a:extLst>
        </xdr:cNvPr>
        <xdr:cNvPicPr>
          <a:picLocks noChangeAspect="1"/>
        </xdr:cNvPicPr>
      </xdr:nvPicPr>
      <xdr:blipFill>
        <a:blip xmlns:r="http://schemas.openxmlformats.org/officeDocument/2006/relationships" r:embed="rId14"/>
        <a:stretch>
          <a:fillRect/>
        </a:stretch>
      </xdr:blipFill>
      <xdr:spPr>
        <a:xfrm>
          <a:off x="430306" y="16746071"/>
          <a:ext cx="3462327" cy="2382728"/>
        </a:xfrm>
        <a:prstGeom prst="rect">
          <a:avLst/>
        </a:prstGeom>
      </xdr:spPr>
    </xdr:pic>
    <xdr:clientData/>
  </xdr:twoCellAnchor>
  <xdr:twoCellAnchor editAs="oneCell">
    <xdr:from>
      <xdr:col>8</xdr:col>
      <xdr:colOff>136152</xdr:colOff>
      <xdr:row>85</xdr:row>
      <xdr:rowOff>90208</xdr:rowOff>
    </xdr:from>
    <xdr:to>
      <xdr:col>11</xdr:col>
      <xdr:colOff>252962</xdr:colOff>
      <xdr:row>98</xdr:row>
      <xdr:rowOff>142112</xdr:rowOff>
    </xdr:to>
    <xdr:pic>
      <xdr:nvPicPr>
        <xdr:cNvPr id="28" name="Imagen 27">
          <a:extLst>
            <a:ext uri="{FF2B5EF4-FFF2-40B4-BE49-F238E27FC236}">
              <a16:creationId xmlns:a16="http://schemas.microsoft.com/office/drawing/2014/main" id="{48DD2ED0-5F19-41B7-8D96-D68B2D342D67}"/>
            </a:ext>
          </a:extLst>
        </xdr:cNvPr>
        <xdr:cNvPicPr>
          <a:picLocks noChangeAspect="1"/>
        </xdr:cNvPicPr>
      </xdr:nvPicPr>
      <xdr:blipFill>
        <a:blip xmlns:r="http://schemas.openxmlformats.org/officeDocument/2006/relationships" r:embed="rId15"/>
        <a:stretch>
          <a:fillRect/>
        </a:stretch>
      </xdr:blipFill>
      <xdr:spPr>
        <a:xfrm>
          <a:off x="4681258" y="16755596"/>
          <a:ext cx="3469610" cy="2382728"/>
        </a:xfrm>
        <a:prstGeom prst="rect">
          <a:avLst/>
        </a:prstGeom>
      </xdr:spPr>
    </xdr:pic>
    <xdr:clientData/>
  </xdr:twoCellAnchor>
  <xdr:twoCellAnchor editAs="oneCell">
    <xdr:from>
      <xdr:col>2</xdr:col>
      <xdr:colOff>522195</xdr:colOff>
      <xdr:row>101</xdr:row>
      <xdr:rowOff>98611</xdr:rowOff>
    </xdr:from>
    <xdr:to>
      <xdr:col>5</xdr:col>
      <xdr:colOff>712694</xdr:colOff>
      <xdr:row>114</xdr:row>
      <xdr:rowOff>150383</xdr:rowOff>
    </xdr:to>
    <xdr:pic>
      <xdr:nvPicPr>
        <xdr:cNvPr id="29" name="Imagen 28">
          <a:extLst>
            <a:ext uri="{FF2B5EF4-FFF2-40B4-BE49-F238E27FC236}">
              <a16:creationId xmlns:a16="http://schemas.microsoft.com/office/drawing/2014/main" id="{6F0FC637-E429-42BF-91DA-95F4870CEF61}"/>
            </a:ext>
          </a:extLst>
        </xdr:cNvPr>
        <xdr:cNvPicPr>
          <a:picLocks noChangeAspect="1"/>
        </xdr:cNvPicPr>
      </xdr:nvPicPr>
      <xdr:blipFill>
        <a:blip xmlns:r="http://schemas.openxmlformats.org/officeDocument/2006/relationships" r:embed="rId16"/>
        <a:stretch>
          <a:fillRect/>
        </a:stretch>
      </xdr:blipFill>
      <xdr:spPr>
        <a:xfrm>
          <a:off x="1095936" y="19650635"/>
          <a:ext cx="2099982" cy="2382596"/>
        </a:xfrm>
        <a:prstGeom prst="rect">
          <a:avLst/>
        </a:prstGeom>
      </xdr:spPr>
    </xdr:pic>
    <xdr:clientData/>
  </xdr:twoCellAnchor>
  <xdr:twoCellAnchor editAs="oneCell">
    <xdr:from>
      <xdr:col>7</xdr:col>
      <xdr:colOff>416299</xdr:colOff>
      <xdr:row>101</xdr:row>
      <xdr:rowOff>41461</xdr:rowOff>
    </xdr:from>
    <xdr:to>
      <xdr:col>11</xdr:col>
      <xdr:colOff>192293</xdr:colOff>
      <xdr:row>114</xdr:row>
      <xdr:rowOff>156545</xdr:rowOff>
    </xdr:to>
    <xdr:pic>
      <xdr:nvPicPr>
        <xdr:cNvPr id="30" name="Imagen 29">
          <a:extLst>
            <a:ext uri="{FF2B5EF4-FFF2-40B4-BE49-F238E27FC236}">
              <a16:creationId xmlns:a16="http://schemas.microsoft.com/office/drawing/2014/main" id="{1986E2CD-57AA-4F30-B2BD-11CAD9EE5F41}"/>
            </a:ext>
          </a:extLst>
        </xdr:cNvPr>
        <xdr:cNvPicPr>
          <a:picLocks noChangeAspect="1"/>
        </xdr:cNvPicPr>
      </xdr:nvPicPr>
      <xdr:blipFill>
        <a:blip xmlns:r="http://schemas.openxmlformats.org/officeDocument/2006/relationships" r:embed="rId17"/>
        <a:stretch>
          <a:fillRect/>
        </a:stretch>
      </xdr:blipFill>
      <xdr:spPr>
        <a:xfrm>
          <a:off x="4378699" y="19593485"/>
          <a:ext cx="3711500" cy="24459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C8E9E8F-692D-4623-A481-527A19E3880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6872F009-7B8E-4FC1-9784-5155A53FFB82}"/>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114300</xdr:colOff>
      <xdr:row>6</xdr:row>
      <xdr:rowOff>76200</xdr:rowOff>
    </xdr:from>
    <xdr:to>
      <xdr:col>6</xdr:col>
      <xdr:colOff>483633</xdr:colOff>
      <xdr:row>19</xdr:row>
      <xdr:rowOff>110175</xdr:rowOff>
    </xdr:to>
    <xdr:pic>
      <xdr:nvPicPr>
        <xdr:cNvPr id="4" name="Imagen 3">
          <a:extLst>
            <a:ext uri="{FF2B5EF4-FFF2-40B4-BE49-F238E27FC236}">
              <a16:creationId xmlns:a16="http://schemas.microsoft.com/office/drawing/2014/main" id="{E3628867-D093-456E-8024-99A8EFD03FC8}"/>
            </a:ext>
          </a:extLst>
        </xdr:cNvPr>
        <xdr:cNvPicPr>
          <a:picLocks noChangeAspect="1"/>
        </xdr:cNvPicPr>
      </xdr:nvPicPr>
      <xdr:blipFill>
        <a:blip xmlns:r="http://schemas.openxmlformats.org/officeDocument/2006/relationships" r:embed="rId3"/>
        <a:stretch>
          <a:fillRect/>
        </a:stretch>
      </xdr:blipFill>
      <xdr:spPr>
        <a:xfrm>
          <a:off x="381000" y="1813560"/>
          <a:ext cx="3562113" cy="2426655"/>
        </a:xfrm>
        <a:prstGeom prst="rect">
          <a:avLst/>
        </a:prstGeom>
      </xdr:spPr>
    </xdr:pic>
    <xdr:clientData/>
  </xdr:twoCellAnchor>
  <xdr:twoCellAnchor editAs="oneCell">
    <xdr:from>
      <xdr:col>7</xdr:col>
      <xdr:colOff>180973</xdr:colOff>
      <xdr:row>6</xdr:row>
      <xdr:rowOff>76200</xdr:rowOff>
    </xdr:from>
    <xdr:to>
      <xdr:col>11</xdr:col>
      <xdr:colOff>419100</xdr:colOff>
      <xdr:row>19</xdr:row>
      <xdr:rowOff>110175</xdr:rowOff>
    </xdr:to>
    <xdr:pic>
      <xdr:nvPicPr>
        <xdr:cNvPr id="5" name="Imagen 4">
          <a:extLst>
            <a:ext uri="{FF2B5EF4-FFF2-40B4-BE49-F238E27FC236}">
              <a16:creationId xmlns:a16="http://schemas.microsoft.com/office/drawing/2014/main" id="{C5EB5564-0163-4CA8-B9EB-834EF86D8C1A}"/>
            </a:ext>
          </a:extLst>
        </xdr:cNvPr>
        <xdr:cNvPicPr>
          <a:picLocks noChangeAspect="1"/>
        </xdr:cNvPicPr>
      </xdr:nvPicPr>
      <xdr:blipFill>
        <a:blip xmlns:r="http://schemas.openxmlformats.org/officeDocument/2006/relationships" r:embed="rId4"/>
        <a:stretch>
          <a:fillRect/>
        </a:stretch>
      </xdr:blipFill>
      <xdr:spPr>
        <a:xfrm>
          <a:off x="4326253" y="1813560"/>
          <a:ext cx="4375787" cy="2426655"/>
        </a:xfrm>
        <a:prstGeom prst="rect">
          <a:avLst/>
        </a:prstGeom>
      </xdr:spPr>
    </xdr:pic>
    <xdr:clientData/>
  </xdr:twoCellAnchor>
  <xdr:twoCellAnchor editAs="oneCell">
    <xdr:from>
      <xdr:col>1</xdr:col>
      <xdr:colOff>95249</xdr:colOff>
      <xdr:row>22</xdr:row>
      <xdr:rowOff>114300</xdr:rowOff>
    </xdr:from>
    <xdr:to>
      <xdr:col>6</xdr:col>
      <xdr:colOff>561974</xdr:colOff>
      <xdr:row>35</xdr:row>
      <xdr:rowOff>123824</xdr:rowOff>
    </xdr:to>
    <xdr:pic>
      <xdr:nvPicPr>
        <xdr:cNvPr id="6" name="Imagen 5">
          <a:extLst>
            <a:ext uri="{FF2B5EF4-FFF2-40B4-BE49-F238E27FC236}">
              <a16:creationId xmlns:a16="http://schemas.microsoft.com/office/drawing/2014/main" id="{D74E0F7D-58C4-4738-ABA0-4BABC4EB3EA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61949" y="5097780"/>
          <a:ext cx="3659505" cy="2402204"/>
        </a:xfrm>
        <a:prstGeom prst="rect">
          <a:avLst/>
        </a:prstGeom>
      </xdr:spPr>
    </xdr:pic>
    <xdr:clientData/>
  </xdr:twoCellAnchor>
  <xdr:twoCellAnchor editAs="oneCell">
    <xdr:from>
      <xdr:col>1</xdr:col>
      <xdr:colOff>142874</xdr:colOff>
      <xdr:row>39</xdr:row>
      <xdr:rowOff>104775</xdr:rowOff>
    </xdr:from>
    <xdr:to>
      <xdr:col>6</xdr:col>
      <xdr:colOff>552449</xdr:colOff>
      <xdr:row>52</xdr:row>
      <xdr:rowOff>76200</xdr:rowOff>
    </xdr:to>
    <xdr:pic>
      <xdr:nvPicPr>
        <xdr:cNvPr id="7" name="Imagen 6">
          <a:extLst>
            <a:ext uri="{FF2B5EF4-FFF2-40B4-BE49-F238E27FC236}">
              <a16:creationId xmlns:a16="http://schemas.microsoft.com/office/drawing/2014/main" id="{59C4CB9C-D060-4BAF-B500-C8B5C9219BFA}"/>
            </a:ext>
          </a:extLst>
        </xdr:cNvPr>
        <xdr:cNvPicPr>
          <a:picLocks noChangeAspect="1"/>
        </xdr:cNvPicPr>
      </xdr:nvPicPr>
      <xdr:blipFill>
        <a:blip xmlns:r="http://schemas.openxmlformats.org/officeDocument/2006/relationships" r:embed="rId6"/>
        <a:stretch>
          <a:fillRect/>
        </a:stretch>
      </xdr:blipFill>
      <xdr:spPr>
        <a:xfrm>
          <a:off x="409574" y="8608695"/>
          <a:ext cx="3602355" cy="2348865"/>
        </a:xfrm>
        <a:prstGeom prst="rect">
          <a:avLst/>
        </a:prstGeom>
      </xdr:spPr>
    </xdr:pic>
    <xdr:clientData/>
  </xdr:twoCellAnchor>
  <xdr:twoCellAnchor editAs="oneCell">
    <xdr:from>
      <xdr:col>7</xdr:col>
      <xdr:colOff>147633</xdr:colOff>
      <xdr:row>39</xdr:row>
      <xdr:rowOff>114300</xdr:rowOff>
    </xdr:from>
    <xdr:to>
      <xdr:col>11</xdr:col>
      <xdr:colOff>457200</xdr:colOff>
      <xdr:row>52</xdr:row>
      <xdr:rowOff>110175</xdr:rowOff>
    </xdr:to>
    <xdr:pic>
      <xdr:nvPicPr>
        <xdr:cNvPr id="8" name="Imagen 7">
          <a:extLst>
            <a:ext uri="{FF2B5EF4-FFF2-40B4-BE49-F238E27FC236}">
              <a16:creationId xmlns:a16="http://schemas.microsoft.com/office/drawing/2014/main" id="{655F2BD0-6001-4FEC-82BD-8D7786F11ED8}"/>
            </a:ext>
          </a:extLst>
        </xdr:cNvPr>
        <xdr:cNvPicPr>
          <a:picLocks noChangeAspect="1"/>
        </xdr:cNvPicPr>
      </xdr:nvPicPr>
      <xdr:blipFill>
        <a:blip xmlns:r="http://schemas.openxmlformats.org/officeDocument/2006/relationships" r:embed="rId7"/>
        <a:stretch>
          <a:fillRect/>
        </a:stretch>
      </xdr:blipFill>
      <xdr:spPr>
        <a:xfrm>
          <a:off x="4292913" y="8618220"/>
          <a:ext cx="4447227" cy="2373315"/>
        </a:xfrm>
        <a:prstGeom prst="rect">
          <a:avLst/>
        </a:prstGeom>
      </xdr:spPr>
    </xdr:pic>
    <xdr:clientData/>
  </xdr:twoCellAnchor>
  <xdr:twoCellAnchor editAs="oneCell">
    <xdr:from>
      <xdr:col>1</xdr:col>
      <xdr:colOff>114299</xdr:colOff>
      <xdr:row>55</xdr:row>
      <xdr:rowOff>144934</xdr:rowOff>
    </xdr:from>
    <xdr:to>
      <xdr:col>6</xdr:col>
      <xdr:colOff>523875</xdr:colOff>
      <xdr:row>68</xdr:row>
      <xdr:rowOff>106834</xdr:rowOff>
    </xdr:to>
    <xdr:pic>
      <xdr:nvPicPr>
        <xdr:cNvPr id="9" name="Imagen 8">
          <a:extLst>
            <a:ext uri="{FF2B5EF4-FFF2-40B4-BE49-F238E27FC236}">
              <a16:creationId xmlns:a16="http://schemas.microsoft.com/office/drawing/2014/main" id="{D410EB65-0E97-4CDE-9919-7BC5848360A7}"/>
            </a:ext>
          </a:extLst>
        </xdr:cNvPr>
        <xdr:cNvPicPr>
          <a:picLocks noChangeAspect="1"/>
        </xdr:cNvPicPr>
      </xdr:nvPicPr>
      <xdr:blipFill>
        <a:blip xmlns:r="http://schemas.openxmlformats.org/officeDocument/2006/relationships" r:embed="rId8"/>
        <a:stretch>
          <a:fillRect/>
        </a:stretch>
      </xdr:blipFill>
      <xdr:spPr>
        <a:xfrm>
          <a:off x="380999" y="11773054"/>
          <a:ext cx="3602356" cy="2438400"/>
        </a:xfrm>
        <a:prstGeom prst="rect">
          <a:avLst/>
        </a:prstGeom>
      </xdr:spPr>
    </xdr:pic>
    <xdr:clientData/>
  </xdr:twoCellAnchor>
  <xdr:twoCellAnchor editAs="oneCell">
    <xdr:from>
      <xdr:col>7</xdr:col>
      <xdr:colOff>104773</xdr:colOff>
      <xdr:row>55</xdr:row>
      <xdr:rowOff>152399</xdr:rowOff>
    </xdr:from>
    <xdr:to>
      <xdr:col>11</xdr:col>
      <xdr:colOff>533399</xdr:colOff>
      <xdr:row>68</xdr:row>
      <xdr:rowOff>72074</xdr:rowOff>
    </xdr:to>
    <xdr:pic>
      <xdr:nvPicPr>
        <xdr:cNvPr id="10" name="Imagen 9">
          <a:extLst>
            <a:ext uri="{FF2B5EF4-FFF2-40B4-BE49-F238E27FC236}">
              <a16:creationId xmlns:a16="http://schemas.microsoft.com/office/drawing/2014/main" id="{B5B53E02-D242-4822-8B25-8C8E5ADDA503}"/>
            </a:ext>
          </a:extLst>
        </xdr:cNvPr>
        <xdr:cNvPicPr>
          <a:picLocks noChangeAspect="1"/>
        </xdr:cNvPicPr>
      </xdr:nvPicPr>
      <xdr:blipFill>
        <a:blip xmlns:r="http://schemas.openxmlformats.org/officeDocument/2006/relationships" r:embed="rId9"/>
        <a:stretch>
          <a:fillRect/>
        </a:stretch>
      </xdr:blipFill>
      <xdr:spPr>
        <a:xfrm>
          <a:off x="4250053" y="11780519"/>
          <a:ext cx="4566286" cy="2396175"/>
        </a:xfrm>
        <a:prstGeom prst="rect">
          <a:avLst/>
        </a:prstGeom>
      </xdr:spPr>
    </xdr:pic>
    <xdr:clientData/>
  </xdr:twoCellAnchor>
  <xdr:twoCellAnchor editAs="oneCell">
    <xdr:from>
      <xdr:col>1</xdr:col>
      <xdr:colOff>133351</xdr:colOff>
      <xdr:row>72</xdr:row>
      <xdr:rowOff>85725</xdr:rowOff>
    </xdr:from>
    <xdr:to>
      <xdr:col>6</xdr:col>
      <xdr:colOff>514351</xdr:colOff>
      <xdr:row>85</xdr:row>
      <xdr:rowOff>72075</xdr:rowOff>
    </xdr:to>
    <xdr:pic>
      <xdr:nvPicPr>
        <xdr:cNvPr id="11" name="Imagen 10">
          <a:extLst>
            <a:ext uri="{FF2B5EF4-FFF2-40B4-BE49-F238E27FC236}">
              <a16:creationId xmlns:a16="http://schemas.microsoft.com/office/drawing/2014/main" id="{A5E339B8-CC2E-47DA-AE21-565867060EED}"/>
            </a:ext>
          </a:extLst>
        </xdr:cNvPr>
        <xdr:cNvPicPr>
          <a:picLocks noChangeAspect="1"/>
        </xdr:cNvPicPr>
      </xdr:nvPicPr>
      <xdr:blipFill>
        <a:blip xmlns:r="http://schemas.openxmlformats.org/officeDocument/2006/relationships" r:embed="rId10"/>
        <a:stretch>
          <a:fillRect/>
        </a:stretch>
      </xdr:blipFill>
      <xdr:spPr>
        <a:xfrm>
          <a:off x="400051" y="15318105"/>
          <a:ext cx="3573780" cy="2363790"/>
        </a:xfrm>
        <a:prstGeom prst="rect">
          <a:avLst/>
        </a:prstGeom>
      </xdr:spPr>
    </xdr:pic>
    <xdr:clientData/>
  </xdr:twoCellAnchor>
  <xdr:twoCellAnchor editAs="oneCell">
    <xdr:from>
      <xdr:col>7</xdr:col>
      <xdr:colOff>171451</xdr:colOff>
      <xdr:row>72</xdr:row>
      <xdr:rowOff>164335</xdr:rowOff>
    </xdr:from>
    <xdr:to>
      <xdr:col>11</xdr:col>
      <xdr:colOff>495300</xdr:colOff>
      <xdr:row>85</xdr:row>
      <xdr:rowOff>92840</xdr:rowOff>
    </xdr:to>
    <xdr:pic>
      <xdr:nvPicPr>
        <xdr:cNvPr id="12" name="Imagen 11">
          <a:extLst>
            <a:ext uri="{FF2B5EF4-FFF2-40B4-BE49-F238E27FC236}">
              <a16:creationId xmlns:a16="http://schemas.microsoft.com/office/drawing/2014/main" id="{A40E951E-6BB0-42F3-BC7E-B3C8A6B01F7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316731" y="15396715"/>
          <a:ext cx="4461509" cy="2305945"/>
        </a:xfrm>
        <a:prstGeom prst="rect">
          <a:avLst/>
        </a:prstGeom>
      </xdr:spPr>
    </xdr:pic>
    <xdr:clientData/>
  </xdr:twoCellAnchor>
  <xdr:twoCellAnchor editAs="oneCell">
    <xdr:from>
      <xdr:col>1</xdr:col>
      <xdr:colOff>120225</xdr:colOff>
      <xdr:row>88</xdr:row>
      <xdr:rowOff>95249</xdr:rowOff>
    </xdr:from>
    <xdr:to>
      <xdr:col>6</xdr:col>
      <xdr:colOff>542925</xdr:colOff>
      <xdr:row>101</xdr:row>
      <xdr:rowOff>85725</xdr:rowOff>
    </xdr:to>
    <xdr:pic>
      <xdr:nvPicPr>
        <xdr:cNvPr id="13" name="Imagen 12">
          <a:extLst>
            <a:ext uri="{FF2B5EF4-FFF2-40B4-BE49-F238E27FC236}">
              <a16:creationId xmlns:a16="http://schemas.microsoft.com/office/drawing/2014/main" id="{C69B28CD-20DD-4D2B-A3CE-B68E9876A532}"/>
            </a:ext>
          </a:extLst>
        </xdr:cNvPr>
        <xdr:cNvPicPr>
          <a:picLocks noChangeAspect="1"/>
        </xdr:cNvPicPr>
      </xdr:nvPicPr>
      <xdr:blipFill>
        <a:blip xmlns:r="http://schemas.openxmlformats.org/officeDocument/2006/relationships" r:embed="rId12"/>
        <a:stretch>
          <a:fillRect/>
        </a:stretch>
      </xdr:blipFill>
      <xdr:spPr>
        <a:xfrm>
          <a:off x="386925" y="18528029"/>
          <a:ext cx="3615480" cy="2367916"/>
        </a:xfrm>
        <a:prstGeom prst="rect">
          <a:avLst/>
        </a:prstGeom>
      </xdr:spPr>
    </xdr:pic>
    <xdr:clientData/>
  </xdr:twoCellAnchor>
  <xdr:twoCellAnchor editAs="oneCell">
    <xdr:from>
      <xdr:col>7</xdr:col>
      <xdr:colOff>190499</xdr:colOff>
      <xdr:row>88</xdr:row>
      <xdr:rowOff>133351</xdr:rowOff>
    </xdr:from>
    <xdr:to>
      <xdr:col>11</xdr:col>
      <xdr:colOff>438149</xdr:colOff>
      <xdr:row>101</xdr:row>
      <xdr:rowOff>114300</xdr:rowOff>
    </xdr:to>
    <xdr:pic>
      <xdr:nvPicPr>
        <xdr:cNvPr id="14" name="Imagen 13">
          <a:extLst>
            <a:ext uri="{FF2B5EF4-FFF2-40B4-BE49-F238E27FC236}">
              <a16:creationId xmlns:a16="http://schemas.microsoft.com/office/drawing/2014/main" id="{C58AAB94-4DD8-4F4D-B2F1-3A11813CE75B}"/>
            </a:ext>
          </a:extLst>
        </xdr:cNvPr>
        <xdr:cNvPicPr>
          <a:picLocks noChangeAspect="1"/>
        </xdr:cNvPicPr>
      </xdr:nvPicPr>
      <xdr:blipFill>
        <a:blip xmlns:r="http://schemas.openxmlformats.org/officeDocument/2006/relationships" r:embed="rId13"/>
        <a:stretch>
          <a:fillRect/>
        </a:stretch>
      </xdr:blipFill>
      <xdr:spPr>
        <a:xfrm>
          <a:off x="4335779" y="18566131"/>
          <a:ext cx="4385310" cy="2358389"/>
        </a:xfrm>
        <a:prstGeom prst="rect">
          <a:avLst/>
        </a:prstGeom>
      </xdr:spPr>
    </xdr:pic>
    <xdr:clientData/>
  </xdr:twoCellAnchor>
  <xdr:twoCellAnchor editAs="oneCell">
    <xdr:from>
      <xdr:col>7</xdr:col>
      <xdr:colOff>133347</xdr:colOff>
      <xdr:row>22</xdr:row>
      <xdr:rowOff>95250</xdr:rowOff>
    </xdr:from>
    <xdr:to>
      <xdr:col>11</xdr:col>
      <xdr:colOff>495300</xdr:colOff>
      <xdr:row>35</xdr:row>
      <xdr:rowOff>129225</xdr:rowOff>
    </xdr:to>
    <xdr:pic>
      <xdr:nvPicPr>
        <xdr:cNvPr id="15" name="Imagen 14">
          <a:extLst>
            <a:ext uri="{FF2B5EF4-FFF2-40B4-BE49-F238E27FC236}">
              <a16:creationId xmlns:a16="http://schemas.microsoft.com/office/drawing/2014/main" id="{41D9520A-98D7-4248-9365-E4714A42C6DF}"/>
            </a:ext>
          </a:extLst>
        </xdr:cNvPr>
        <xdr:cNvPicPr>
          <a:picLocks noChangeAspect="1"/>
        </xdr:cNvPicPr>
      </xdr:nvPicPr>
      <xdr:blipFill>
        <a:blip xmlns:r="http://schemas.openxmlformats.org/officeDocument/2006/relationships" r:embed="rId14"/>
        <a:stretch>
          <a:fillRect/>
        </a:stretch>
      </xdr:blipFill>
      <xdr:spPr>
        <a:xfrm>
          <a:off x="4278627" y="5078730"/>
          <a:ext cx="4499613" cy="242665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FB0D6CD0-CFD6-4135-BBCB-3927B1F6D2E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3DE2423-4433-4788-B78E-B2D0A65E5FB3}"/>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7</xdr:col>
      <xdr:colOff>123265</xdr:colOff>
      <xdr:row>38</xdr:row>
      <xdr:rowOff>56029</xdr:rowOff>
    </xdr:from>
    <xdr:to>
      <xdr:col>11</xdr:col>
      <xdr:colOff>161365</xdr:colOff>
      <xdr:row>49</xdr:row>
      <xdr:rowOff>116989</xdr:rowOff>
    </xdr:to>
    <xdr:pic>
      <xdr:nvPicPr>
        <xdr:cNvPr id="4" name="24 Imagen">
          <a:extLst>
            <a:ext uri="{FF2B5EF4-FFF2-40B4-BE49-F238E27FC236}">
              <a16:creationId xmlns:a16="http://schemas.microsoft.com/office/drawing/2014/main" id="{CEBC553C-28BB-45DF-8D00-70CF8C7A8000}"/>
            </a:ext>
          </a:extLst>
        </xdr:cNvPr>
        <xdr:cNvPicPr>
          <a:picLocks noChangeAspect="1"/>
        </xdr:cNvPicPr>
      </xdr:nvPicPr>
      <xdr:blipFill>
        <a:blip xmlns:r="http://schemas.openxmlformats.org/officeDocument/2006/relationships" r:embed="rId3"/>
        <a:stretch>
          <a:fillRect/>
        </a:stretch>
      </xdr:blipFill>
      <xdr:spPr>
        <a:xfrm>
          <a:off x="4611445" y="7775089"/>
          <a:ext cx="3947160" cy="2072640"/>
        </a:xfrm>
        <a:prstGeom prst="rect">
          <a:avLst/>
        </a:prstGeom>
      </xdr:spPr>
    </xdr:pic>
    <xdr:clientData/>
  </xdr:twoCellAnchor>
  <xdr:twoCellAnchor editAs="oneCell">
    <xdr:from>
      <xdr:col>2</xdr:col>
      <xdr:colOff>78441</xdr:colOff>
      <xdr:row>37</xdr:row>
      <xdr:rowOff>67236</xdr:rowOff>
    </xdr:from>
    <xdr:to>
      <xdr:col>6</xdr:col>
      <xdr:colOff>316006</xdr:colOff>
      <xdr:row>50</xdr:row>
      <xdr:rowOff>105336</xdr:rowOff>
    </xdr:to>
    <xdr:pic>
      <xdr:nvPicPr>
        <xdr:cNvPr id="5" name="25 Imagen">
          <a:extLst>
            <a:ext uri="{FF2B5EF4-FFF2-40B4-BE49-F238E27FC236}">
              <a16:creationId xmlns:a16="http://schemas.microsoft.com/office/drawing/2014/main" id="{9C4ACCAC-9C9C-4193-A33E-A4BF6410C52D}"/>
            </a:ext>
          </a:extLst>
        </xdr:cNvPr>
        <xdr:cNvPicPr>
          <a:picLocks noChangeAspect="1"/>
        </xdr:cNvPicPr>
      </xdr:nvPicPr>
      <xdr:blipFill>
        <a:blip xmlns:r="http://schemas.openxmlformats.org/officeDocument/2006/relationships" r:embed="rId4"/>
        <a:stretch>
          <a:fillRect/>
        </a:stretch>
      </xdr:blipFill>
      <xdr:spPr>
        <a:xfrm>
          <a:off x="680421" y="7603416"/>
          <a:ext cx="3437965" cy="2415540"/>
        </a:xfrm>
        <a:prstGeom prst="rect">
          <a:avLst/>
        </a:prstGeom>
      </xdr:spPr>
    </xdr:pic>
    <xdr:clientData/>
  </xdr:twoCellAnchor>
  <xdr:twoCellAnchor editAs="oneCell">
    <xdr:from>
      <xdr:col>7</xdr:col>
      <xdr:colOff>347382</xdr:colOff>
      <xdr:row>21</xdr:row>
      <xdr:rowOff>89647</xdr:rowOff>
    </xdr:from>
    <xdr:to>
      <xdr:col>10</xdr:col>
      <xdr:colOff>831476</xdr:colOff>
      <xdr:row>34</xdr:row>
      <xdr:rowOff>116541</xdr:rowOff>
    </xdr:to>
    <xdr:pic>
      <xdr:nvPicPr>
        <xdr:cNvPr id="6" name="27 Imagen">
          <a:extLst>
            <a:ext uri="{FF2B5EF4-FFF2-40B4-BE49-F238E27FC236}">
              <a16:creationId xmlns:a16="http://schemas.microsoft.com/office/drawing/2014/main" id="{352B9D91-5D6E-4B5B-9115-C65A3BF30A6B}"/>
            </a:ext>
          </a:extLst>
        </xdr:cNvPr>
        <xdr:cNvPicPr>
          <a:picLocks noChangeAspect="1"/>
        </xdr:cNvPicPr>
      </xdr:nvPicPr>
      <xdr:blipFill>
        <a:blip xmlns:r="http://schemas.openxmlformats.org/officeDocument/2006/relationships" r:embed="rId5"/>
        <a:stretch>
          <a:fillRect/>
        </a:stretch>
      </xdr:blipFill>
      <xdr:spPr>
        <a:xfrm>
          <a:off x="4835562" y="4562587"/>
          <a:ext cx="3425414" cy="2419574"/>
        </a:xfrm>
        <a:prstGeom prst="rect">
          <a:avLst/>
        </a:prstGeom>
      </xdr:spPr>
    </xdr:pic>
    <xdr:clientData/>
  </xdr:twoCellAnchor>
  <xdr:twoCellAnchor editAs="oneCell">
    <xdr:from>
      <xdr:col>2</xdr:col>
      <xdr:colOff>224117</xdr:colOff>
      <xdr:row>21</xdr:row>
      <xdr:rowOff>78441</xdr:rowOff>
    </xdr:from>
    <xdr:to>
      <xdr:col>6</xdr:col>
      <xdr:colOff>469302</xdr:colOff>
      <xdr:row>34</xdr:row>
      <xdr:rowOff>112955</xdr:rowOff>
    </xdr:to>
    <xdr:pic>
      <xdr:nvPicPr>
        <xdr:cNvPr id="7" name="29 Imagen">
          <a:extLst>
            <a:ext uri="{FF2B5EF4-FFF2-40B4-BE49-F238E27FC236}">
              <a16:creationId xmlns:a16="http://schemas.microsoft.com/office/drawing/2014/main" id="{63DF68D3-B720-41AA-9490-2390DC5B30D6}"/>
            </a:ext>
          </a:extLst>
        </xdr:cNvPr>
        <xdr:cNvPicPr>
          <a:picLocks noChangeAspect="1"/>
        </xdr:cNvPicPr>
      </xdr:nvPicPr>
      <xdr:blipFill>
        <a:blip xmlns:r="http://schemas.openxmlformats.org/officeDocument/2006/relationships" r:embed="rId6"/>
        <a:stretch>
          <a:fillRect/>
        </a:stretch>
      </xdr:blipFill>
      <xdr:spPr>
        <a:xfrm>
          <a:off x="826097" y="4551381"/>
          <a:ext cx="3445585" cy="2427194"/>
        </a:xfrm>
        <a:prstGeom prst="rect">
          <a:avLst/>
        </a:prstGeom>
      </xdr:spPr>
    </xdr:pic>
    <xdr:clientData/>
  </xdr:twoCellAnchor>
  <xdr:twoCellAnchor editAs="oneCell">
    <xdr:from>
      <xdr:col>7</xdr:col>
      <xdr:colOff>369794</xdr:colOff>
      <xdr:row>5</xdr:row>
      <xdr:rowOff>100853</xdr:rowOff>
    </xdr:from>
    <xdr:to>
      <xdr:col>10</xdr:col>
      <xdr:colOff>861508</xdr:colOff>
      <xdr:row>18</xdr:row>
      <xdr:rowOff>135367</xdr:rowOff>
    </xdr:to>
    <xdr:pic>
      <xdr:nvPicPr>
        <xdr:cNvPr id="8" name="30 Imagen">
          <a:extLst>
            <a:ext uri="{FF2B5EF4-FFF2-40B4-BE49-F238E27FC236}">
              <a16:creationId xmlns:a16="http://schemas.microsoft.com/office/drawing/2014/main" id="{2B873C89-ABE5-466A-B42C-3E9C8DA997A9}"/>
            </a:ext>
          </a:extLst>
        </xdr:cNvPr>
        <xdr:cNvPicPr>
          <a:picLocks noChangeAspect="1"/>
        </xdr:cNvPicPr>
      </xdr:nvPicPr>
      <xdr:blipFill>
        <a:blip xmlns:r="http://schemas.openxmlformats.org/officeDocument/2006/relationships" r:embed="rId7"/>
        <a:stretch>
          <a:fillRect/>
        </a:stretch>
      </xdr:blipFill>
      <xdr:spPr>
        <a:xfrm>
          <a:off x="4857974" y="1525793"/>
          <a:ext cx="3433034" cy="2427194"/>
        </a:xfrm>
        <a:prstGeom prst="rect">
          <a:avLst/>
        </a:prstGeom>
      </xdr:spPr>
    </xdr:pic>
    <xdr:clientData/>
  </xdr:twoCellAnchor>
  <xdr:twoCellAnchor editAs="oneCell">
    <xdr:from>
      <xdr:col>4</xdr:col>
      <xdr:colOff>582706</xdr:colOff>
      <xdr:row>5</xdr:row>
      <xdr:rowOff>11205</xdr:rowOff>
    </xdr:from>
    <xdr:to>
      <xdr:col>6</xdr:col>
      <xdr:colOff>568811</xdr:colOff>
      <xdr:row>18</xdr:row>
      <xdr:rowOff>129539</xdr:rowOff>
    </xdr:to>
    <xdr:pic>
      <xdr:nvPicPr>
        <xdr:cNvPr id="9" name="31 Imagen">
          <a:extLst>
            <a:ext uri="{FF2B5EF4-FFF2-40B4-BE49-F238E27FC236}">
              <a16:creationId xmlns:a16="http://schemas.microsoft.com/office/drawing/2014/main" id="{B1CC306C-6D26-440E-AE38-BBA3188F8ED8}"/>
            </a:ext>
          </a:extLst>
        </xdr:cNvPr>
        <xdr:cNvPicPr>
          <a:picLocks noChangeAspect="1"/>
        </xdr:cNvPicPr>
      </xdr:nvPicPr>
      <xdr:blipFill>
        <a:blip xmlns:r="http://schemas.openxmlformats.org/officeDocument/2006/relationships" r:embed="rId8"/>
        <a:stretch>
          <a:fillRect/>
        </a:stretch>
      </xdr:blipFill>
      <xdr:spPr>
        <a:xfrm>
          <a:off x="2358166" y="1436145"/>
          <a:ext cx="2013025" cy="2511014"/>
        </a:xfrm>
        <a:prstGeom prst="rect">
          <a:avLst/>
        </a:prstGeom>
      </xdr:spPr>
    </xdr:pic>
    <xdr:clientData/>
  </xdr:twoCellAnchor>
  <xdr:twoCellAnchor editAs="oneCell">
    <xdr:from>
      <xdr:col>1</xdr:col>
      <xdr:colOff>33618</xdr:colOff>
      <xdr:row>5</xdr:row>
      <xdr:rowOff>22412</xdr:rowOff>
    </xdr:from>
    <xdr:to>
      <xdr:col>4</xdr:col>
      <xdr:colOff>546847</xdr:colOff>
      <xdr:row>17</xdr:row>
      <xdr:rowOff>125506</xdr:rowOff>
    </xdr:to>
    <xdr:pic>
      <xdr:nvPicPr>
        <xdr:cNvPr id="10" name="32 Imagen">
          <a:extLst>
            <a:ext uri="{FF2B5EF4-FFF2-40B4-BE49-F238E27FC236}">
              <a16:creationId xmlns:a16="http://schemas.microsoft.com/office/drawing/2014/main" id="{AB0A4017-78C5-4775-81C9-4765B8348C22}"/>
            </a:ext>
          </a:extLst>
        </xdr:cNvPr>
        <xdr:cNvPicPr>
          <a:picLocks noChangeAspect="1"/>
        </xdr:cNvPicPr>
      </xdr:nvPicPr>
      <xdr:blipFill>
        <a:blip xmlns:r="http://schemas.openxmlformats.org/officeDocument/2006/relationships" r:embed="rId9"/>
        <a:stretch>
          <a:fillRect/>
        </a:stretch>
      </xdr:blipFill>
      <xdr:spPr>
        <a:xfrm>
          <a:off x="300318" y="1447352"/>
          <a:ext cx="2021989" cy="2312894"/>
        </a:xfrm>
        <a:prstGeom prst="rect">
          <a:avLst/>
        </a:prstGeom>
      </xdr:spPr>
    </xdr:pic>
    <xdr:clientData/>
  </xdr:twoCellAnchor>
  <xdr:twoCellAnchor editAs="oneCell">
    <xdr:from>
      <xdr:col>2</xdr:col>
      <xdr:colOff>100852</xdr:colOff>
      <xdr:row>53</xdr:row>
      <xdr:rowOff>56029</xdr:rowOff>
    </xdr:from>
    <xdr:to>
      <xdr:col>6</xdr:col>
      <xdr:colOff>506057</xdr:colOff>
      <xdr:row>66</xdr:row>
      <xdr:rowOff>124609</xdr:rowOff>
    </xdr:to>
    <xdr:pic>
      <xdr:nvPicPr>
        <xdr:cNvPr id="11" name="3 Imagen">
          <a:extLst>
            <a:ext uri="{FF2B5EF4-FFF2-40B4-BE49-F238E27FC236}">
              <a16:creationId xmlns:a16="http://schemas.microsoft.com/office/drawing/2014/main" id="{3DDF3C9D-C8EF-4F59-BCB0-4161D3E05B8D}"/>
            </a:ext>
          </a:extLst>
        </xdr:cNvPr>
        <xdr:cNvPicPr>
          <a:picLocks noChangeAspect="1"/>
        </xdr:cNvPicPr>
      </xdr:nvPicPr>
      <xdr:blipFill>
        <a:blip xmlns:r="http://schemas.openxmlformats.org/officeDocument/2006/relationships" r:embed="rId10"/>
        <a:stretch>
          <a:fillRect/>
        </a:stretch>
      </xdr:blipFill>
      <xdr:spPr>
        <a:xfrm>
          <a:off x="702832" y="10655449"/>
          <a:ext cx="3605605" cy="2446020"/>
        </a:xfrm>
        <a:prstGeom prst="rect">
          <a:avLst/>
        </a:prstGeom>
      </xdr:spPr>
    </xdr:pic>
    <xdr:clientData/>
  </xdr:twoCellAnchor>
  <xdr:twoCellAnchor editAs="oneCell">
    <xdr:from>
      <xdr:col>7</xdr:col>
      <xdr:colOff>134470</xdr:colOff>
      <xdr:row>53</xdr:row>
      <xdr:rowOff>67236</xdr:rowOff>
    </xdr:from>
    <xdr:to>
      <xdr:col>10</xdr:col>
      <xdr:colOff>618564</xdr:colOff>
      <xdr:row>66</xdr:row>
      <xdr:rowOff>105336</xdr:rowOff>
    </xdr:to>
    <xdr:pic>
      <xdr:nvPicPr>
        <xdr:cNvPr id="12" name="4 Imagen">
          <a:extLst>
            <a:ext uri="{FF2B5EF4-FFF2-40B4-BE49-F238E27FC236}">
              <a16:creationId xmlns:a16="http://schemas.microsoft.com/office/drawing/2014/main" id="{09BC8582-F7A0-4D8C-86B2-45AC1E186783}"/>
            </a:ext>
          </a:extLst>
        </xdr:cNvPr>
        <xdr:cNvPicPr>
          <a:picLocks noChangeAspect="1"/>
        </xdr:cNvPicPr>
      </xdr:nvPicPr>
      <xdr:blipFill>
        <a:blip xmlns:r="http://schemas.openxmlformats.org/officeDocument/2006/relationships" r:embed="rId11"/>
        <a:stretch>
          <a:fillRect/>
        </a:stretch>
      </xdr:blipFill>
      <xdr:spPr>
        <a:xfrm>
          <a:off x="4622650" y="10666656"/>
          <a:ext cx="3425414" cy="2415540"/>
        </a:xfrm>
        <a:prstGeom prst="rect">
          <a:avLst/>
        </a:prstGeom>
      </xdr:spPr>
    </xdr:pic>
    <xdr:clientData/>
  </xdr:twoCellAnchor>
  <xdr:twoCellAnchor editAs="oneCell">
    <xdr:from>
      <xdr:col>2</xdr:col>
      <xdr:colOff>100852</xdr:colOff>
      <xdr:row>69</xdr:row>
      <xdr:rowOff>56029</xdr:rowOff>
    </xdr:from>
    <xdr:to>
      <xdr:col>6</xdr:col>
      <xdr:colOff>338417</xdr:colOff>
      <xdr:row>82</xdr:row>
      <xdr:rowOff>82923</xdr:rowOff>
    </xdr:to>
    <xdr:pic>
      <xdr:nvPicPr>
        <xdr:cNvPr id="13" name="5 Imagen">
          <a:extLst>
            <a:ext uri="{FF2B5EF4-FFF2-40B4-BE49-F238E27FC236}">
              <a16:creationId xmlns:a16="http://schemas.microsoft.com/office/drawing/2014/main" id="{CAB14578-A765-4508-8618-9350EDC872E0}"/>
            </a:ext>
          </a:extLst>
        </xdr:cNvPr>
        <xdr:cNvPicPr>
          <a:picLocks noChangeAspect="1"/>
        </xdr:cNvPicPr>
      </xdr:nvPicPr>
      <xdr:blipFill>
        <a:blip xmlns:r="http://schemas.openxmlformats.org/officeDocument/2006/relationships" r:embed="rId12"/>
        <a:stretch>
          <a:fillRect/>
        </a:stretch>
      </xdr:blipFill>
      <xdr:spPr>
        <a:xfrm>
          <a:off x="702832" y="13718689"/>
          <a:ext cx="3437965" cy="2419574"/>
        </a:xfrm>
        <a:prstGeom prst="rect">
          <a:avLst/>
        </a:prstGeom>
      </xdr:spPr>
    </xdr:pic>
    <xdr:clientData/>
  </xdr:twoCellAnchor>
  <xdr:twoCellAnchor editAs="oneCell">
    <xdr:from>
      <xdr:col>7</xdr:col>
      <xdr:colOff>313765</xdr:colOff>
      <xdr:row>69</xdr:row>
      <xdr:rowOff>67234</xdr:rowOff>
    </xdr:from>
    <xdr:to>
      <xdr:col>10</xdr:col>
      <xdr:colOff>782619</xdr:colOff>
      <xdr:row>82</xdr:row>
      <xdr:rowOff>86508</xdr:rowOff>
    </xdr:to>
    <xdr:pic>
      <xdr:nvPicPr>
        <xdr:cNvPr id="14" name="6 Imagen">
          <a:extLst>
            <a:ext uri="{FF2B5EF4-FFF2-40B4-BE49-F238E27FC236}">
              <a16:creationId xmlns:a16="http://schemas.microsoft.com/office/drawing/2014/main" id="{EBD281B8-2377-423D-AD4B-2D77C0E0A4BF}"/>
            </a:ext>
          </a:extLst>
        </xdr:cNvPr>
        <xdr:cNvPicPr>
          <a:picLocks noChangeAspect="1"/>
        </xdr:cNvPicPr>
      </xdr:nvPicPr>
      <xdr:blipFill>
        <a:blip xmlns:r="http://schemas.openxmlformats.org/officeDocument/2006/relationships" r:embed="rId13"/>
        <a:stretch>
          <a:fillRect/>
        </a:stretch>
      </xdr:blipFill>
      <xdr:spPr>
        <a:xfrm>
          <a:off x="4801945" y="13729894"/>
          <a:ext cx="3410174" cy="2411954"/>
        </a:xfrm>
        <a:prstGeom prst="rect">
          <a:avLst/>
        </a:prstGeom>
      </xdr:spPr>
    </xdr:pic>
    <xdr:clientData/>
  </xdr:twoCellAnchor>
  <xdr:twoCellAnchor editAs="oneCell">
    <xdr:from>
      <xdr:col>2</xdr:col>
      <xdr:colOff>89647</xdr:colOff>
      <xdr:row>85</xdr:row>
      <xdr:rowOff>100854</xdr:rowOff>
    </xdr:from>
    <xdr:to>
      <xdr:col>6</xdr:col>
      <xdr:colOff>327212</xdr:colOff>
      <xdr:row>98</xdr:row>
      <xdr:rowOff>127749</xdr:rowOff>
    </xdr:to>
    <xdr:pic>
      <xdr:nvPicPr>
        <xdr:cNvPr id="15" name="7 Imagen">
          <a:extLst>
            <a:ext uri="{FF2B5EF4-FFF2-40B4-BE49-F238E27FC236}">
              <a16:creationId xmlns:a16="http://schemas.microsoft.com/office/drawing/2014/main" id="{79A21A44-A24F-465C-9456-875BD9DEC1D2}"/>
            </a:ext>
          </a:extLst>
        </xdr:cNvPr>
        <xdr:cNvPicPr>
          <a:picLocks noChangeAspect="1"/>
        </xdr:cNvPicPr>
      </xdr:nvPicPr>
      <xdr:blipFill>
        <a:blip xmlns:r="http://schemas.openxmlformats.org/officeDocument/2006/relationships" r:embed="rId14"/>
        <a:stretch>
          <a:fillRect/>
        </a:stretch>
      </xdr:blipFill>
      <xdr:spPr>
        <a:xfrm>
          <a:off x="691627" y="16910574"/>
          <a:ext cx="3437965" cy="2419575"/>
        </a:xfrm>
        <a:prstGeom prst="rect">
          <a:avLst/>
        </a:prstGeom>
      </xdr:spPr>
    </xdr:pic>
    <xdr:clientData/>
  </xdr:twoCellAnchor>
  <xdr:twoCellAnchor editAs="oneCell">
    <xdr:from>
      <xdr:col>8</xdr:col>
      <xdr:colOff>134470</xdr:colOff>
      <xdr:row>85</xdr:row>
      <xdr:rowOff>78441</xdr:rowOff>
    </xdr:from>
    <xdr:to>
      <xdr:col>10</xdr:col>
      <xdr:colOff>915744</xdr:colOff>
      <xdr:row>98</xdr:row>
      <xdr:rowOff>44376</xdr:rowOff>
    </xdr:to>
    <xdr:pic>
      <xdr:nvPicPr>
        <xdr:cNvPr id="16" name="8 Imagen">
          <a:extLst>
            <a:ext uri="{FF2B5EF4-FFF2-40B4-BE49-F238E27FC236}">
              <a16:creationId xmlns:a16="http://schemas.microsoft.com/office/drawing/2014/main" id="{5EE8EA48-3C93-4071-812A-428358C693D9}"/>
            </a:ext>
          </a:extLst>
        </xdr:cNvPr>
        <xdr:cNvPicPr>
          <a:picLocks noChangeAspect="1"/>
        </xdr:cNvPicPr>
      </xdr:nvPicPr>
      <xdr:blipFill>
        <a:blip xmlns:r="http://schemas.openxmlformats.org/officeDocument/2006/relationships" r:embed="rId15"/>
        <a:stretch>
          <a:fillRect/>
        </a:stretch>
      </xdr:blipFill>
      <xdr:spPr>
        <a:xfrm>
          <a:off x="5011270" y="16888161"/>
          <a:ext cx="3333974" cy="2358615"/>
        </a:xfrm>
        <a:prstGeom prst="rect">
          <a:avLst/>
        </a:prstGeom>
      </xdr:spPr>
    </xdr:pic>
    <xdr:clientData/>
  </xdr:twoCellAnchor>
  <xdr:twoCellAnchor editAs="oneCell">
    <xdr:from>
      <xdr:col>2</xdr:col>
      <xdr:colOff>224117</xdr:colOff>
      <xdr:row>101</xdr:row>
      <xdr:rowOff>56030</xdr:rowOff>
    </xdr:from>
    <xdr:to>
      <xdr:col>6</xdr:col>
      <xdr:colOff>469302</xdr:colOff>
      <xdr:row>114</xdr:row>
      <xdr:rowOff>90544</xdr:rowOff>
    </xdr:to>
    <xdr:pic>
      <xdr:nvPicPr>
        <xdr:cNvPr id="17" name="9 Imagen">
          <a:extLst>
            <a:ext uri="{FF2B5EF4-FFF2-40B4-BE49-F238E27FC236}">
              <a16:creationId xmlns:a16="http://schemas.microsoft.com/office/drawing/2014/main" id="{D6CA7109-14CA-4721-9E24-0E9266F8574F}"/>
            </a:ext>
          </a:extLst>
        </xdr:cNvPr>
        <xdr:cNvPicPr>
          <a:picLocks noChangeAspect="1"/>
        </xdr:cNvPicPr>
      </xdr:nvPicPr>
      <xdr:blipFill>
        <a:blip xmlns:r="http://schemas.openxmlformats.org/officeDocument/2006/relationships" r:embed="rId16"/>
        <a:stretch>
          <a:fillRect/>
        </a:stretch>
      </xdr:blipFill>
      <xdr:spPr>
        <a:xfrm>
          <a:off x="826097" y="20012810"/>
          <a:ext cx="3445585" cy="2427194"/>
        </a:xfrm>
        <a:prstGeom prst="rect">
          <a:avLst/>
        </a:prstGeom>
      </xdr:spPr>
    </xdr:pic>
    <xdr:clientData/>
  </xdr:twoCellAnchor>
  <xdr:twoCellAnchor editAs="oneCell">
    <xdr:from>
      <xdr:col>8</xdr:col>
      <xdr:colOff>89647</xdr:colOff>
      <xdr:row>101</xdr:row>
      <xdr:rowOff>89647</xdr:rowOff>
    </xdr:from>
    <xdr:to>
      <xdr:col>11</xdr:col>
      <xdr:colOff>28687</xdr:colOff>
      <xdr:row>114</xdr:row>
      <xdr:rowOff>124161</xdr:rowOff>
    </xdr:to>
    <xdr:pic>
      <xdr:nvPicPr>
        <xdr:cNvPr id="18" name="10 Imagen">
          <a:extLst>
            <a:ext uri="{FF2B5EF4-FFF2-40B4-BE49-F238E27FC236}">
              <a16:creationId xmlns:a16="http://schemas.microsoft.com/office/drawing/2014/main" id="{0DE4D610-022A-414A-8703-EC73DAFA7DC2}"/>
            </a:ext>
          </a:extLst>
        </xdr:cNvPr>
        <xdr:cNvPicPr>
          <a:picLocks noChangeAspect="1"/>
        </xdr:cNvPicPr>
      </xdr:nvPicPr>
      <xdr:blipFill>
        <a:blip xmlns:r="http://schemas.openxmlformats.org/officeDocument/2006/relationships" r:embed="rId17"/>
        <a:stretch>
          <a:fillRect/>
        </a:stretch>
      </xdr:blipFill>
      <xdr:spPr>
        <a:xfrm>
          <a:off x="4966447" y="20046427"/>
          <a:ext cx="3459480" cy="2427194"/>
        </a:xfrm>
        <a:prstGeom prst="rect">
          <a:avLst/>
        </a:prstGeom>
      </xdr:spPr>
    </xdr:pic>
    <xdr:clientData/>
  </xdr:twoCellAnchor>
  <xdr:twoCellAnchor editAs="oneCell">
    <xdr:from>
      <xdr:col>2</xdr:col>
      <xdr:colOff>168088</xdr:colOff>
      <xdr:row>117</xdr:row>
      <xdr:rowOff>89647</xdr:rowOff>
    </xdr:from>
    <xdr:to>
      <xdr:col>6</xdr:col>
      <xdr:colOff>413273</xdr:colOff>
      <xdr:row>130</xdr:row>
      <xdr:rowOff>116541</xdr:rowOff>
    </xdr:to>
    <xdr:pic>
      <xdr:nvPicPr>
        <xdr:cNvPr id="19" name="11 Imagen">
          <a:extLst>
            <a:ext uri="{FF2B5EF4-FFF2-40B4-BE49-F238E27FC236}">
              <a16:creationId xmlns:a16="http://schemas.microsoft.com/office/drawing/2014/main" id="{BBC63020-09A6-4F75-AE15-AA7E638C7A23}"/>
            </a:ext>
          </a:extLst>
        </xdr:cNvPr>
        <xdr:cNvPicPr>
          <a:picLocks noChangeAspect="1"/>
        </xdr:cNvPicPr>
      </xdr:nvPicPr>
      <xdr:blipFill>
        <a:blip xmlns:r="http://schemas.openxmlformats.org/officeDocument/2006/relationships" r:embed="rId18"/>
        <a:stretch>
          <a:fillRect/>
        </a:stretch>
      </xdr:blipFill>
      <xdr:spPr>
        <a:xfrm>
          <a:off x="770068" y="23193487"/>
          <a:ext cx="3445585" cy="2419574"/>
        </a:xfrm>
        <a:prstGeom prst="rect">
          <a:avLst/>
        </a:prstGeom>
      </xdr:spPr>
    </xdr:pic>
    <xdr:clientData/>
  </xdr:twoCellAnchor>
  <xdr:twoCellAnchor editAs="oneCell">
    <xdr:from>
      <xdr:col>7</xdr:col>
      <xdr:colOff>347382</xdr:colOff>
      <xdr:row>117</xdr:row>
      <xdr:rowOff>67236</xdr:rowOff>
    </xdr:from>
    <xdr:to>
      <xdr:col>10</xdr:col>
      <xdr:colOff>839096</xdr:colOff>
      <xdr:row>130</xdr:row>
      <xdr:rowOff>101750</xdr:rowOff>
    </xdr:to>
    <xdr:pic>
      <xdr:nvPicPr>
        <xdr:cNvPr id="20" name="12 Imagen">
          <a:extLst>
            <a:ext uri="{FF2B5EF4-FFF2-40B4-BE49-F238E27FC236}">
              <a16:creationId xmlns:a16="http://schemas.microsoft.com/office/drawing/2014/main" id="{CFACA2CE-8012-4CC0-B599-C52827BFF0DF}"/>
            </a:ext>
          </a:extLst>
        </xdr:cNvPr>
        <xdr:cNvPicPr>
          <a:picLocks noChangeAspect="1"/>
        </xdr:cNvPicPr>
      </xdr:nvPicPr>
      <xdr:blipFill>
        <a:blip xmlns:r="http://schemas.openxmlformats.org/officeDocument/2006/relationships" r:embed="rId19"/>
        <a:stretch>
          <a:fillRect/>
        </a:stretch>
      </xdr:blipFill>
      <xdr:spPr>
        <a:xfrm>
          <a:off x="4835562" y="23171076"/>
          <a:ext cx="3433034" cy="2427194"/>
        </a:xfrm>
        <a:prstGeom prst="rect">
          <a:avLst/>
        </a:prstGeom>
      </xdr:spPr>
    </xdr:pic>
    <xdr:clientData/>
  </xdr:twoCellAnchor>
  <xdr:twoCellAnchor editAs="oneCell">
    <xdr:from>
      <xdr:col>2</xdr:col>
      <xdr:colOff>112059</xdr:colOff>
      <xdr:row>133</xdr:row>
      <xdr:rowOff>100853</xdr:rowOff>
    </xdr:from>
    <xdr:to>
      <xdr:col>6</xdr:col>
      <xdr:colOff>441064</xdr:colOff>
      <xdr:row>146</xdr:row>
      <xdr:rowOff>89647</xdr:rowOff>
    </xdr:to>
    <xdr:pic>
      <xdr:nvPicPr>
        <xdr:cNvPr id="21" name="13 Imagen">
          <a:extLst>
            <a:ext uri="{FF2B5EF4-FFF2-40B4-BE49-F238E27FC236}">
              <a16:creationId xmlns:a16="http://schemas.microsoft.com/office/drawing/2014/main" id="{1C434BEA-9126-4FC7-B70F-A4A2772DE6AE}"/>
            </a:ext>
          </a:extLst>
        </xdr:cNvPr>
        <xdr:cNvPicPr>
          <a:picLocks noChangeAspect="1"/>
        </xdr:cNvPicPr>
      </xdr:nvPicPr>
      <xdr:blipFill>
        <a:blip xmlns:r="http://schemas.openxmlformats.org/officeDocument/2006/relationships" r:embed="rId20"/>
        <a:stretch>
          <a:fillRect/>
        </a:stretch>
      </xdr:blipFill>
      <xdr:spPr>
        <a:xfrm>
          <a:off x="714039" y="26351753"/>
          <a:ext cx="3529405" cy="2381474"/>
        </a:xfrm>
        <a:prstGeom prst="rect">
          <a:avLst/>
        </a:prstGeom>
      </xdr:spPr>
    </xdr:pic>
    <xdr:clientData/>
  </xdr:twoCellAnchor>
  <xdr:twoCellAnchor editAs="oneCell">
    <xdr:from>
      <xdr:col>8</xdr:col>
      <xdr:colOff>0</xdr:colOff>
      <xdr:row>133</xdr:row>
      <xdr:rowOff>56029</xdr:rowOff>
    </xdr:from>
    <xdr:to>
      <xdr:col>11</xdr:col>
      <xdr:colOff>45720</xdr:colOff>
      <xdr:row>146</xdr:row>
      <xdr:rowOff>67683</xdr:rowOff>
    </xdr:to>
    <xdr:pic>
      <xdr:nvPicPr>
        <xdr:cNvPr id="22" name="14 Imagen">
          <a:extLst>
            <a:ext uri="{FF2B5EF4-FFF2-40B4-BE49-F238E27FC236}">
              <a16:creationId xmlns:a16="http://schemas.microsoft.com/office/drawing/2014/main" id="{C2E37871-CA06-4CE9-87BE-E383EE4E6B1F}"/>
            </a:ext>
          </a:extLst>
        </xdr:cNvPr>
        <xdr:cNvPicPr>
          <a:picLocks noChangeAspect="1"/>
        </xdr:cNvPicPr>
      </xdr:nvPicPr>
      <xdr:blipFill>
        <a:blip xmlns:r="http://schemas.openxmlformats.org/officeDocument/2006/relationships" r:embed="rId21"/>
        <a:stretch>
          <a:fillRect/>
        </a:stretch>
      </xdr:blipFill>
      <xdr:spPr>
        <a:xfrm>
          <a:off x="4876800" y="26306929"/>
          <a:ext cx="3566160" cy="2404334"/>
        </a:xfrm>
        <a:prstGeom prst="rect">
          <a:avLst/>
        </a:prstGeom>
      </xdr:spPr>
    </xdr:pic>
    <xdr:clientData/>
  </xdr:twoCellAnchor>
  <xdr:twoCellAnchor editAs="oneCell">
    <xdr:from>
      <xdr:col>2</xdr:col>
      <xdr:colOff>190500</xdr:colOff>
      <xdr:row>149</xdr:row>
      <xdr:rowOff>78441</xdr:rowOff>
    </xdr:from>
    <xdr:to>
      <xdr:col>6</xdr:col>
      <xdr:colOff>428065</xdr:colOff>
      <xdr:row>162</xdr:row>
      <xdr:rowOff>105336</xdr:rowOff>
    </xdr:to>
    <xdr:pic>
      <xdr:nvPicPr>
        <xdr:cNvPr id="23" name="22 Imagen">
          <a:extLst>
            <a:ext uri="{FF2B5EF4-FFF2-40B4-BE49-F238E27FC236}">
              <a16:creationId xmlns:a16="http://schemas.microsoft.com/office/drawing/2014/main" id="{B8624ADE-52C0-47BA-9EB1-7743AAAE382E}"/>
            </a:ext>
          </a:extLst>
        </xdr:cNvPr>
        <xdr:cNvPicPr>
          <a:picLocks noChangeAspect="1"/>
        </xdr:cNvPicPr>
      </xdr:nvPicPr>
      <xdr:blipFill>
        <a:blip xmlns:r="http://schemas.openxmlformats.org/officeDocument/2006/relationships" r:embed="rId22"/>
        <a:stretch>
          <a:fillRect/>
        </a:stretch>
      </xdr:blipFill>
      <xdr:spPr>
        <a:xfrm>
          <a:off x="792480" y="29476401"/>
          <a:ext cx="3437965" cy="2419575"/>
        </a:xfrm>
        <a:prstGeom prst="rect">
          <a:avLst/>
        </a:prstGeom>
      </xdr:spPr>
    </xdr:pic>
    <xdr:clientData/>
  </xdr:twoCellAnchor>
  <xdr:twoCellAnchor editAs="oneCell">
    <xdr:from>
      <xdr:col>7</xdr:col>
      <xdr:colOff>201706</xdr:colOff>
      <xdr:row>149</xdr:row>
      <xdr:rowOff>0</xdr:rowOff>
    </xdr:from>
    <xdr:to>
      <xdr:col>10</xdr:col>
      <xdr:colOff>685800</xdr:colOff>
      <xdr:row>162</xdr:row>
      <xdr:rowOff>26895</xdr:rowOff>
    </xdr:to>
    <xdr:pic>
      <xdr:nvPicPr>
        <xdr:cNvPr id="24" name="23 Imagen">
          <a:extLst>
            <a:ext uri="{FF2B5EF4-FFF2-40B4-BE49-F238E27FC236}">
              <a16:creationId xmlns:a16="http://schemas.microsoft.com/office/drawing/2014/main" id="{E5E07F50-9FB6-47E7-BFF3-83F4FB20E35E}"/>
            </a:ext>
          </a:extLst>
        </xdr:cNvPr>
        <xdr:cNvPicPr>
          <a:picLocks noChangeAspect="1"/>
        </xdr:cNvPicPr>
      </xdr:nvPicPr>
      <xdr:blipFill>
        <a:blip xmlns:r="http://schemas.openxmlformats.org/officeDocument/2006/relationships" r:embed="rId23"/>
        <a:stretch>
          <a:fillRect/>
        </a:stretch>
      </xdr:blipFill>
      <xdr:spPr>
        <a:xfrm>
          <a:off x="4689886" y="29397960"/>
          <a:ext cx="3425414" cy="2419575"/>
        </a:xfrm>
        <a:prstGeom prst="rect">
          <a:avLst/>
        </a:prstGeom>
      </xdr:spPr>
    </xdr:pic>
    <xdr:clientData/>
  </xdr:twoCellAnchor>
  <xdr:twoCellAnchor editAs="oneCell">
    <xdr:from>
      <xdr:col>2</xdr:col>
      <xdr:colOff>112058</xdr:colOff>
      <xdr:row>165</xdr:row>
      <xdr:rowOff>44823</xdr:rowOff>
    </xdr:from>
    <xdr:to>
      <xdr:col>6</xdr:col>
      <xdr:colOff>349623</xdr:colOff>
      <xdr:row>178</xdr:row>
      <xdr:rowOff>82923</xdr:rowOff>
    </xdr:to>
    <xdr:pic>
      <xdr:nvPicPr>
        <xdr:cNvPr id="25" name="33 Imagen">
          <a:extLst>
            <a:ext uri="{FF2B5EF4-FFF2-40B4-BE49-F238E27FC236}">
              <a16:creationId xmlns:a16="http://schemas.microsoft.com/office/drawing/2014/main" id="{5EE2FC0D-7C8A-4C0E-A5C0-80A6EF543BD7}"/>
            </a:ext>
          </a:extLst>
        </xdr:cNvPr>
        <xdr:cNvPicPr>
          <a:picLocks noChangeAspect="1"/>
        </xdr:cNvPicPr>
      </xdr:nvPicPr>
      <xdr:blipFill>
        <a:blip xmlns:r="http://schemas.openxmlformats.org/officeDocument/2006/relationships" r:embed="rId24"/>
        <a:stretch>
          <a:fillRect/>
        </a:stretch>
      </xdr:blipFill>
      <xdr:spPr>
        <a:xfrm>
          <a:off x="714038" y="32589843"/>
          <a:ext cx="3437965" cy="2415540"/>
        </a:xfrm>
        <a:prstGeom prst="rect">
          <a:avLst/>
        </a:prstGeom>
      </xdr:spPr>
    </xdr:pic>
    <xdr:clientData/>
  </xdr:twoCellAnchor>
  <xdr:twoCellAnchor editAs="oneCell">
    <xdr:from>
      <xdr:col>7</xdr:col>
      <xdr:colOff>358589</xdr:colOff>
      <xdr:row>165</xdr:row>
      <xdr:rowOff>78441</xdr:rowOff>
    </xdr:from>
    <xdr:to>
      <xdr:col>10</xdr:col>
      <xdr:colOff>842683</xdr:colOff>
      <xdr:row>178</xdr:row>
      <xdr:rowOff>116541</xdr:rowOff>
    </xdr:to>
    <xdr:pic>
      <xdr:nvPicPr>
        <xdr:cNvPr id="26" name="37 Imagen">
          <a:extLst>
            <a:ext uri="{FF2B5EF4-FFF2-40B4-BE49-F238E27FC236}">
              <a16:creationId xmlns:a16="http://schemas.microsoft.com/office/drawing/2014/main" id="{AF6C2DD8-58FF-4C44-BAE0-9C8524BF5DCA}"/>
            </a:ext>
          </a:extLst>
        </xdr:cNvPr>
        <xdr:cNvPicPr>
          <a:picLocks noChangeAspect="1"/>
        </xdr:cNvPicPr>
      </xdr:nvPicPr>
      <xdr:blipFill>
        <a:blip xmlns:r="http://schemas.openxmlformats.org/officeDocument/2006/relationships" r:embed="rId25"/>
        <a:stretch>
          <a:fillRect/>
        </a:stretch>
      </xdr:blipFill>
      <xdr:spPr>
        <a:xfrm>
          <a:off x="4846769" y="32623461"/>
          <a:ext cx="3425414" cy="2415540"/>
        </a:xfrm>
        <a:prstGeom prst="rect">
          <a:avLst/>
        </a:prstGeom>
      </xdr:spPr>
    </xdr:pic>
    <xdr:clientData/>
  </xdr:twoCellAnchor>
  <xdr:twoCellAnchor editAs="oneCell">
    <xdr:from>
      <xdr:col>2</xdr:col>
      <xdr:colOff>134470</xdr:colOff>
      <xdr:row>181</xdr:row>
      <xdr:rowOff>78442</xdr:rowOff>
    </xdr:from>
    <xdr:to>
      <xdr:col>6</xdr:col>
      <xdr:colOff>372035</xdr:colOff>
      <xdr:row>194</xdr:row>
      <xdr:rowOff>116542</xdr:rowOff>
    </xdr:to>
    <xdr:pic>
      <xdr:nvPicPr>
        <xdr:cNvPr id="27" name="38 Imagen">
          <a:extLst>
            <a:ext uri="{FF2B5EF4-FFF2-40B4-BE49-F238E27FC236}">
              <a16:creationId xmlns:a16="http://schemas.microsoft.com/office/drawing/2014/main" id="{6C2947AC-6125-45D7-AA02-3C6DA8A90A1F}"/>
            </a:ext>
          </a:extLst>
        </xdr:cNvPr>
        <xdr:cNvPicPr>
          <a:picLocks noChangeAspect="1"/>
        </xdr:cNvPicPr>
      </xdr:nvPicPr>
      <xdr:blipFill>
        <a:blip xmlns:r="http://schemas.openxmlformats.org/officeDocument/2006/relationships" r:embed="rId26"/>
        <a:stretch>
          <a:fillRect/>
        </a:stretch>
      </xdr:blipFill>
      <xdr:spPr>
        <a:xfrm>
          <a:off x="736450" y="35694322"/>
          <a:ext cx="3437965" cy="2415540"/>
        </a:xfrm>
        <a:prstGeom prst="rect">
          <a:avLst/>
        </a:prstGeom>
      </xdr:spPr>
    </xdr:pic>
    <xdr:clientData/>
  </xdr:twoCellAnchor>
  <xdr:twoCellAnchor editAs="oneCell">
    <xdr:from>
      <xdr:col>8</xdr:col>
      <xdr:colOff>56030</xdr:colOff>
      <xdr:row>181</xdr:row>
      <xdr:rowOff>89647</xdr:rowOff>
    </xdr:from>
    <xdr:to>
      <xdr:col>10</xdr:col>
      <xdr:colOff>921124</xdr:colOff>
      <xdr:row>194</xdr:row>
      <xdr:rowOff>127747</xdr:rowOff>
    </xdr:to>
    <xdr:pic>
      <xdr:nvPicPr>
        <xdr:cNvPr id="28" name="39 Imagen">
          <a:extLst>
            <a:ext uri="{FF2B5EF4-FFF2-40B4-BE49-F238E27FC236}">
              <a16:creationId xmlns:a16="http://schemas.microsoft.com/office/drawing/2014/main" id="{8D052DED-CF0F-4F5E-9EF1-D2C51AE6688F}"/>
            </a:ext>
          </a:extLst>
        </xdr:cNvPr>
        <xdr:cNvPicPr>
          <a:picLocks noChangeAspect="1"/>
        </xdr:cNvPicPr>
      </xdr:nvPicPr>
      <xdr:blipFill>
        <a:blip xmlns:r="http://schemas.openxmlformats.org/officeDocument/2006/relationships" r:embed="rId27"/>
        <a:stretch>
          <a:fillRect/>
        </a:stretch>
      </xdr:blipFill>
      <xdr:spPr>
        <a:xfrm>
          <a:off x="4932830" y="35705527"/>
          <a:ext cx="3417794" cy="2415540"/>
        </a:xfrm>
        <a:prstGeom prst="rect">
          <a:avLst/>
        </a:prstGeom>
      </xdr:spPr>
    </xdr:pic>
    <xdr:clientData/>
  </xdr:twoCellAnchor>
  <xdr:twoCellAnchor editAs="oneCell">
    <xdr:from>
      <xdr:col>2</xdr:col>
      <xdr:colOff>212911</xdr:colOff>
      <xdr:row>197</xdr:row>
      <xdr:rowOff>78441</xdr:rowOff>
    </xdr:from>
    <xdr:to>
      <xdr:col>6</xdr:col>
      <xdr:colOff>450476</xdr:colOff>
      <xdr:row>210</xdr:row>
      <xdr:rowOff>116541</xdr:rowOff>
    </xdr:to>
    <xdr:pic>
      <xdr:nvPicPr>
        <xdr:cNvPr id="29" name="15 Imagen">
          <a:extLst>
            <a:ext uri="{FF2B5EF4-FFF2-40B4-BE49-F238E27FC236}">
              <a16:creationId xmlns:a16="http://schemas.microsoft.com/office/drawing/2014/main" id="{0B46AD85-E7A0-4071-B55C-C7F7622F59B1}"/>
            </a:ext>
          </a:extLst>
        </xdr:cNvPr>
        <xdr:cNvPicPr>
          <a:picLocks noChangeAspect="1"/>
        </xdr:cNvPicPr>
      </xdr:nvPicPr>
      <xdr:blipFill>
        <a:blip xmlns:r="http://schemas.openxmlformats.org/officeDocument/2006/relationships" r:embed="rId28"/>
        <a:stretch>
          <a:fillRect/>
        </a:stretch>
      </xdr:blipFill>
      <xdr:spPr>
        <a:xfrm>
          <a:off x="814891" y="38765181"/>
          <a:ext cx="3437965" cy="2415540"/>
        </a:xfrm>
        <a:prstGeom prst="rect">
          <a:avLst/>
        </a:prstGeom>
      </xdr:spPr>
    </xdr:pic>
    <xdr:clientData/>
  </xdr:twoCellAnchor>
  <xdr:twoCellAnchor editAs="oneCell">
    <xdr:from>
      <xdr:col>7</xdr:col>
      <xdr:colOff>313765</xdr:colOff>
      <xdr:row>197</xdr:row>
      <xdr:rowOff>44824</xdr:rowOff>
    </xdr:from>
    <xdr:to>
      <xdr:col>10</xdr:col>
      <xdr:colOff>797859</xdr:colOff>
      <xdr:row>210</xdr:row>
      <xdr:rowOff>82924</xdr:rowOff>
    </xdr:to>
    <xdr:pic>
      <xdr:nvPicPr>
        <xdr:cNvPr id="30" name="16 Imagen">
          <a:extLst>
            <a:ext uri="{FF2B5EF4-FFF2-40B4-BE49-F238E27FC236}">
              <a16:creationId xmlns:a16="http://schemas.microsoft.com/office/drawing/2014/main" id="{0D554CCE-2E64-4583-A891-08E49509764A}"/>
            </a:ext>
          </a:extLst>
        </xdr:cNvPr>
        <xdr:cNvPicPr>
          <a:picLocks noChangeAspect="1"/>
        </xdr:cNvPicPr>
      </xdr:nvPicPr>
      <xdr:blipFill>
        <a:blip xmlns:r="http://schemas.openxmlformats.org/officeDocument/2006/relationships" r:embed="rId29"/>
        <a:stretch>
          <a:fillRect/>
        </a:stretch>
      </xdr:blipFill>
      <xdr:spPr>
        <a:xfrm>
          <a:off x="4801945" y="38731564"/>
          <a:ext cx="3425414" cy="2415540"/>
        </a:xfrm>
        <a:prstGeom prst="rect">
          <a:avLst/>
        </a:prstGeom>
      </xdr:spPr>
    </xdr:pic>
    <xdr:clientData/>
  </xdr:twoCellAnchor>
  <xdr:twoCellAnchor editAs="oneCell">
    <xdr:from>
      <xdr:col>2</xdr:col>
      <xdr:colOff>123265</xdr:colOff>
      <xdr:row>213</xdr:row>
      <xdr:rowOff>78441</xdr:rowOff>
    </xdr:from>
    <xdr:to>
      <xdr:col>6</xdr:col>
      <xdr:colOff>368450</xdr:colOff>
      <xdr:row>226</xdr:row>
      <xdr:rowOff>124161</xdr:rowOff>
    </xdr:to>
    <xdr:pic>
      <xdr:nvPicPr>
        <xdr:cNvPr id="31" name="18 Imagen">
          <a:extLst>
            <a:ext uri="{FF2B5EF4-FFF2-40B4-BE49-F238E27FC236}">
              <a16:creationId xmlns:a16="http://schemas.microsoft.com/office/drawing/2014/main" id="{58188E94-CB19-404D-9D0F-88ACC9A2F31D}"/>
            </a:ext>
          </a:extLst>
        </xdr:cNvPr>
        <xdr:cNvPicPr>
          <a:picLocks noChangeAspect="1"/>
        </xdr:cNvPicPr>
      </xdr:nvPicPr>
      <xdr:blipFill>
        <a:blip xmlns:r="http://schemas.openxmlformats.org/officeDocument/2006/relationships" r:embed="rId30"/>
        <a:stretch>
          <a:fillRect/>
        </a:stretch>
      </xdr:blipFill>
      <xdr:spPr>
        <a:xfrm>
          <a:off x="725245" y="41775081"/>
          <a:ext cx="3445585" cy="2423160"/>
        </a:xfrm>
        <a:prstGeom prst="rect">
          <a:avLst/>
        </a:prstGeom>
      </xdr:spPr>
    </xdr:pic>
    <xdr:clientData/>
  </xdr:twoCellAnchor>
  <xdr:twoCellAnchor editAs="oneCell">
    <xdr:from>
      <xdr:col>7</xdr:col>
      <xdr:colOff>100853</xdr:colOff>
      <xdr:row>213</xdr:row>
      <xdr:rowOff>33617</xdr:rowOff>
    </xdr:from>
    <xdr:to>
      <xdr:col>9</xdr:col>
      <xdr:colOff>551329</xdr:colOff>
      <xdr:row>226</xdr:row>
      <xdr:rowOff>79337</xdr:rowOff>
    </xdr:to>
    <xdr:pic>
      <xdr:nvPicPr>
        <xdr:cNvPr id="32" name="20 Imagen">
          <a:extLst>
            <a:ext uri="{FF2B5EF4-FFF2-40B4-BE49-F238E27FC236}">
              <a16:creationId xmlns:a16="http://schemas.microsoft.com/office/drawing/2014/main" id="{F2527392-C3FF-468E-AF96-80E836830B41}"/>
            </a:ext>
          </a:extLst>
        </xdr:cNvPr>
        <xdr:cNvPicPr>
          <a:picLocks noChangeAspect="1"/>
        </xdr:cNvPicPr>
      </xdr:nvPicPr>
      <xdr:blipFill>
        <a:blip xmlns:r="http://schemas.openxmlformats.org/officeDocument/2006/relationships" r:embed="rId31"/>
        <a:stretch>
          <a:fillRect/>
        </a:stretch>
      </xdr:blipFill>
      <xdr:spPr>
        <a:xfrm>
          <a:off x="4589033" y="41730257"/>
          <a:ext cx="2454536" cy="2423160"/>
        </a:xfrm>
        <a:prstGeom prst="rect">
          <a:avLst/>
        </a:prstGeom>
      </xdr:spPr>
    </xdr:pic>
    <xdr:clientData/>
  </xdr:twoCellAnchor>
  <xdr:twoCellAnchor editAs="oneCell">
    <xdr:from>
      <xdr:col>9</xdr:col>
      <xdr:colOff>582704</xdr:colOff>
      <xdr:row>213</xdr:row>
      <xdr:rowOff>44824</xdr:rowOff>
    </xdr:from>
    <xdr:to>
      <xdr:col>11</xdr:col>
      <xdr:colOff>187358</xdr:colOff>
      <xdr:row>226</xdr:row>
      <xdr:rowOff>78142</xdr:rowOff>
    </xdr:to>
    <xdr:pic>
      <xdr:nvPicPr>
        <xdr:cNvPr id="33" name="21 Imagen">
          <a:extLst>
            <a:ext uri="{FF2B5EF4-FFF2-40B4-BE49-F238E27FC236}">
              <a16:creationId xmlns:a16="http://schemas.microsoft.com/office/drawing/2014/main" id="{B00095CA-F858-4A25-AA5F-0B08403E72F9}"/>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10210" b="11972"/>
        <a:stretch/>
      </xdr:blipFill>
      <xdr:spPr>
        <a:xfrm rot="5400000">
          <a:off x="6624392" y="42192016"/>
          <a:ext cx="2410758" cy="15096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701D5655-CAC7-46C5-B59D-301A5422588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431A47BE-50BC-4C5D-BAE9-614C935B3A32}"/>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142875</xdr:colOff>
      <xdr:row>293</xdr:row>
      <xdr:rowOff>85725</xdr:rowOff>
    </xdr:from>
    <xdr:to>
      <xdr:col>4</xdr:col>
      <xdr:colOff>452112</xdr:colOff>
      <xdr:row>306</xdr:row>
      <xdr:rowOff>129225</xdr:rowOff>
    </xdr:to>
    <xdr:pic>
      <xdr:nvPicPr>
        <xdr:cNvPr id="4" name="Imagen 3">
          <a:extLst>
            <a:ext uri="{FF2B5EF4-FFF2-40B4-BE49-F238E27FC236}">
              <a16:creationId xmlns:a16="http://schemas.microsoft.com/office/drawing/2014/main" id="{F0E97A79-AF03-4502-8AB5-AE5A837A9B40}"/>
            </a:ext>
          </a:extLst>
        </xdr:cNvPr>
        <xdr:cNvPicPr>
          <a:picLocks noChangeAspect="1"/>
        </xdr:cNvPicPr>
      </xdr:nvPicPr>
      <xdr:blipFill>
        <a:blip xmlns:r="http://schemas.openxmlformats.org/officeDocument/2006/relationships" r:embed="rId3"/>
        <a:stretch>
          <a:fillRect/>
        </a:stretch>
      </xdr:blipFill>
      <xdr:spPr>
        <a:xfrm>
          <a:off x="142875" y="54378225"/>
          <a:ext cx="3479157" cy="2420940"/>
        </a:xfrm>
        <a:prstGeom prst="rect">
          <a:avLst/>
        </a:prstGeom>
      </xdr:spPr>
    </xdr:pic>
    <xdr:clientData/>
  </xdr:twoCellAnchor>
  <xdr:twoCellAnchor editAs="oneCell">
    <xdr:from>
      <xdr:col>6</xdr:col>
      <xdr:colOff>314325</xdr:colOff>
      <xdr:row>293</xdr:row>
      <xdr:rowOff>95250</xdr:rowOff>
    </xdr:from>
    <xdr:to>
      <xdr:col>10</xdr:col>
      <xdr:colOff>52062</xdr:colOff>
      <xdr:row>306</xdr:row>
      <xdr:rowOff>138750</xdr:rowOff>
    </xdr:to>
    <xdr:pic>
      <xdr:nvPicPr>
        <xdr:cNvPr id="5" name="Imagen 4">
          <a:extLst>
            <a:ext uri="{FF2B5EF4-FFF2-40B4-BE49-F238E27FC236}">
              <a16:creationId xmlns:a16="http://schemas.microsoft.com/office/drawing/2014/main" id="{EE0DDE23-A18D-4E37-821E-A1BD734FC0B2}"/>
            </a:ext>
          </a:extLst>
        </xdr:cNvPr>
        <xdr:cNvPicPr>
          <a:picLocks noChangeAspect="1"/>
        </xdr:cNvPicPr>
      </xdr:nvPicPr>
      <xdr:blipFill>
        <a:blip xmlns:r="http://schemas.openxmlformats.org/officeDocument/2006/relationships" r:embed="rId4"/>
        <a:stretch>
          <a:fillRect/>
        </a:stretch>
      </xdr:blipFill>
      <xdr:spPr>
        <a:xfrm>
          <a:off x="4787265" y="54387750"/>
          <a:ext cx="3486777" cy="2420940"/>
        </a:xfrm>
        <a:prstGeom prst="rect">
          <a:avLst/>
        </a:prstGeom>
      </xdr:spPr>
    </xdr:pic>
    <xdr:clientData/>
  </xdr:twoCellAnchor>
  <xdr:twoCellAnchor editAs="oneCell">
    <xdr:from>
      <xdr:col>0</xdr:col>
      <xdr:colOff>180975</xdr:colOff>
      <xdr:row>325</xdr:row>
      <xdr:rowOff>76200</xdr:rowOff>
    </xdr:from>
    <xdr:to>
      <xdr:col>4</xdr:col>
      <xdr:colOff>485775</xdr:colOff>
      <xdr:row>338</xdr:row>
      <xdr:rowOff>121920</xdr:rowOff>
    </xdr:to>
    <xdr:pic>
      <xdr:nvPicPr>
        <xdr:cNvPr id="6" name="Imagen 5">
          <a:extLst>
            <a:ext uri="{FF2B5EF4-FFF2-40B4-BE49-F238E27FC236}">
              <a16:creationId xmlns:a16="http://schemas.microsoft.com/office/drawing/2014/main" id="{412C7628-3562-44D0-AF1B-F9F4F399FCCB}"/>
            </a:ext>
          </a:extLst>
        </xdr:cNvPr>
        <xdr:cNvPicPr>
          <a:picLocks noChangeAspect="1"/>
        </xdr:cNvPicPr>
      </xdr:nvPicPr>
      <xdr:blipFill>
        <a:blip xmlns:r="http://schemas.openxmlformats.org/officeDocument/2006/relationships" r:embed="rId5"/>
        <a:stretch>
          <a:fillRect/>
        </a:stretch>
      </xdr:blipFill>
      <xdr:spPr>
        <a:xfrm>
          <a:off x="180975" y="60251340"/>
          <a:ext cx="3474720" cy="2423160"/>
        </a:xfrm>
        <a:prstGeom prst="rect">
          <a:avLst/>
        </a:prstGeom>
      </xdr:spPr>
    </xdr:pic>
    <xdr:clientData/>
  </xdr:twoCellAnchor>
  <xdr:twoCellAnchor editAs="oneCell">
    <xdr:from>
      <xdr:col>6</xdr:col>
      <xdr:colOff>304800</xdr:colOff>
      <xdr:row>325</xdr:row>
      <xdr:rowOff>47625</xdr:rowOff>
    </xdr:from>
    <xdr:to>
      <xdr:col>10</xdr:col>
      <xdr:colOff>45720</xdr:colOff>
      <xdr:row>338</xdr:row>
      <xdr:rowOff>93345</xdr:rowOff>
    </xdr:to>
    <xdr:pic>
      <xdr:nvPicPr>
        <xdr:cNvPr id="7" name="Imagen 6">
          <a:extLst>
            <a:ext uri="{FF2B5EF4-FFF2-40B4-BE49-F238E27FC236}">
              <a16:creationId xmlns:a16="http://schemas.microsoft.com/office/drawing/2014/main" id="{9BC1A2CF-B2C3-4368-B25B-D64195169707}"/>
            </a:ext>
          </a:extLst>
        </xdr:cNvPr>
        <xdr:cNvPicPr>
          <a:picLocks noChangeAspect="1"/>
        </xdr:cNvPicPr>
      </xdr:nvPicPr>
      <xdr:blipFill>
        <a:blip xmlns:r="http://schemas.openxmlformats.org/officeDocument/2006/relationships" r:embed="rId6"/>
        <a:stretch>
          <a:fillRect/>
        </a:stretch>
      </xdr:blipFill>
      <xdr:spPr>
        <a:xfrm>
          <a:off x="4777740" y="60222765"/>
          <a:ext cx="3489960" cy="2423160"/>
        </a:xfrm>
        <a:prstGeom prst="rect">
          <a:avLst/>
        </a:prstGeom>
      </xdr:spPr>
    </xdr:pic>
    <xdr:clientData/>
  </xdr:twoCellAnchor>
  <xdr:twoCellAnchor editAs="oneCell">
    <xdr:from>
      <xdr:col>0</xdr:col>
      <xdr:colOff>333375</xdr:colOff>
      <xdr:row>37</xdr:row>
      <xdr:rowOff>66675</xdr:rowOff>
    </xdr:from>
    <xdr:to>
      <xdr:col>4</xdr:col>
      <xdr:colOff>645795</xdr:colOff>
      <xdr:row>50</xdr:row>
      <xdr:rowOff>112395</xdr:rowOff>
    </xdr:to>
    <xdr:pic>
      <xdr:nvPicPr>
        <xdr:cNvPr id="8" name="Imagen 7">
          <a:extLst>
            <a:ext uri="{FF2B5EF4-FFF2-40B4-BE49-F238E27FC236}">
              <a16:creationId xmlns:a16="http://schemas.microsoft.com/office/drawing/2014/main" id="{B7D38446-2AFC-4D8F-9CBE-C40EF39C1E50}"/>
            </a:ext>
          </a:extLst>
        </xdr:cNvPr>
        <xdr:cNvPicPr>
          <a:picLocks noChangeAspect="1"/>
        </xdr:cNvPicPr>
      </xdr:nvPicPr>
      <xdr:blipFill>
        <a:blip xmlns:r="http://schemas.openxmlformats.org/officeDocument/2006/relationships" r:embed="rId7"/>
        <a:stretch>
          <a:fillRect/>
        </a:stretch>
      </xdr:blipFill>
      <xdr:spPr>
        <a:xfrm>
          <a:off x="333375" y="7298055"/>
          <a:ext cx="3482340" cy="2423160"/>
        </a:xfrm>
        <a:prstGeom prst="rect">
          <a:avLst/>
        </a:prstGeom>
      </xdr:spPr>
    </xdr:pic>
    <xdr:clientData/>
  </xdr:twoCellAnchor>
  <xdr:twoCellAnchor editAs="oneCell">
    <xdr:from>
      <xdr:col>6</xdr:col>
      <xdr:colOff>676275</xdr:colOff>
      <xdr:row>37</xdr:row>
      <xdr:rowOff>85725</xdr:rowOff>
    </xdr:from>
    <xdr:to>
      <xdr:col>10</xdr:col>
      <xdr:colOff>412297</xdr:colOff>
      <xdr:row>50</xdr:row>
      <xdr:rowOff>123825</xdr:rowOff>
    </xdr:to>
    <xdr:pic>
      <xdr:nvPicPr>
        <xdr:cNvPr id="9" name="Imagen 8">
          <a:extLst>
            <a:ext uri="{FF2B5EF4-FFF2-40B4-BE49-F238E27FC236}">
              <a16:creationId xmlns:a16="http://schemas.microsoft.com/office/drawing/2014/main" id="{4F417C62-3322-4003-82CE-33A75218B5AA}"/>
            </a:ext>
          </a:extLst>
        </xdr:cNvPr>
        <xdr:cNvPicPr>
          <a:picLocks noChangeAspect="1"/>
        </xdr:cNvPicPr>
      </xdr:nvPicPr>
      <xdr:blipFill>
        <a:blip xmlns:r="http://schemas.openxmlformats.org/officeDocument/2006/relationships" r:embed="rId8"/>
        <a:stretch>
          <a:fillRect/>
        </a:stretch>
      </xdr:blipFill>
      <xdr:spPr>
        <a:xfrm>
          <a:off x="5149215" y="7317105"/>
          <a:ext cx="3485062" cy="2415540"/>
        </a:xfrm>
        <a:prstGeom prst="rect">
          <a:avLst/>
        </a:prstGeom>
      </xdr:spPr>
    </xdr:pic>
    <xdr:clientData/>
  </xdr:twoCellAnchor>
  <xdr:twoCellAnchor editAs="oneCell">
    <xdr:from>
      <xdr:col>0</xdr:col>
      <xdr:colOff>342900</xdr:colOff>
      <xdr:row>5</xdr:row>
      <xdr:rowOff>76200</xdr:rowOff>
    </xdr:from>
    <xdr:to>
      <xdr:col>4</xdr:col>
      <xdr:colOff>657501</xdr:colOff>
      <xdr:row>18</xdr:row>
      <xdr:rowOff>119700</xdr:rowOff>
    </xdr:to>
    <xdr:pic>
      <xdr:nvPicPr>
        <xdr:cNvPr id="10" name="Imagen 9">
          <a:extLst>
            <a:ext uri="{FF2B5EF4-FFF2-40B4-BE49-F238E27FC236}">
              <a16:creationId xmlns:a16="http://schemas.microsoft.com/office/drawing/2014/main" id="{E7F02B18-34CE-4DBC-9962-293903E6F8F2}"/>
            </a:ext>
          </a:extLst>
        </xdr:cNvPr>
        <xdr:cNvPicPr>
          <a:picLocks noChangeAspect="1"/>
        </xdr:cNvPicPr>
      </xdr:nvPicPr>
      <xdr:blipFill>
        <a:blip xmlns:r="http://schemas.openxmlformats.org/officeDocument/2006/relationships" r:embed="rId9"/>
        <a:stretch>
          <a:fillRect/>
        </a:stretch>
      </xdr:blipFill>
      <xdr:spPr>
        <a:xfrm>
          <a:off x="342900" y="1424940"/>
          <a:ext cx="3484521" cy="2420940"/>
        </a:xfrm>
        <a:prstGeom prst="rect">
          <a:avLst/>
        </a:prstGeom>
      </xdr:spPr>
    </xdr:pic>
    <xdr:clientData/>
  </xdr:twoCellAnchor>
  <xdr:twoCellAnchor editAs="oneCell">
    <xdr:from>
      <xdr:col>6</xdr:col>
      <xdr:colOff>466725</xdr:colOff>
      <xdr:row>5</xdr:row>
      <xdr:rowOff>76200</xdr:rowOff>
    </xdr:from>
    <xdr:to>
      <xdr:col>10</xdr:col>
      <xdr:colOff>209826</xdr:colOff>
      <xdr:row>18</xdr:row>
      <xdr:rowOff>119700</xdr:rowOff>
    </xdr:to>
    <xdr:pic>
      <xdr:nvPicPr>
        <xdr:cNvPr id="11" name="Imagen 10">
          <a:extLst>
            <a:ext uri="{FF2B5EF4-FFF2-40B4-BE49-F238E27FC236}">
              <a16:creationId xmlns:a16="http://schemas.microsoft.com/office/drawing/2014/main" id="{B21AE59F-60E6-4536-B6E8-F0F19108F19F}"/>
            </a:ext>
          </a:extLst>
        </xdr:cNvPr>
        <xdr:cNvPicPr>
          <a:picLocks noChangeAspect="1"/>
        </xdr:cNvPicPr>
      </xdr:nvPicPr>
      <xdr:blipFill>
        <a:blip xmlns:r="http://schemas.openxmlformats.org/officeDocument/2006/relationships" r:embed="rId10"/>
        <a:stretch>
          <a:fillRect/>
        </a:stretch>
      </xdr:blipFill>
      <xdr:spPr>
        <a:xfrm>
          <a:off x="4939665" y="1424940"/>
          <a:ext cx="3492141" cy="2420940"/>
        </a:xfrm>
        <a:prstGeom prst="rect">
          <a:avLst/>
        </a:prstGeom>
      </xdr:spPr>
    </xdr:pic>
    <xdr:clientData/>
  </xdr:twoCellAnchor>
  <xdr:twoCellAnchor editAs="oneCell">
    <xdr:from>
      <xdr:col>0</xdr:col>
      <xdr:colOff>314325</xdr:colOff>
      <xdr:row>21</xdr:row>
      <xdr:rowOff>104775</xdr:rowOff>
    </xdr:from>
    <xdr:to>
      <xdr:col>4</xdr:col>
      <xdr:colOff>611505</xdr:colOff>
      <xdr:row>34</xdr:row>
      <xdr:rowOff>142875</xdr:rowOff>
    </xdr:to>
    <xdr:pic>
      <xdr:nvPicPr>
        <xdr:cNvPr id="12" name="Imagen 11">
          <a:extLst>
            <a:ext uri="{FF2B5EF4-FFF2-40B4-BE49-F238E27FC236}">
              <a16:creationId xmlns:a16="http://schemas.microsoft.com/office/drawing/2014/main" id="{D12001C5-AE44-4BF9-A93E-2F5114EC1502}"/>
            </a:ext>
          </a:extLst>
        </xdr:cNvPr>
        <xdr:cNvPicPr>
          <a:picLocks noChangeAspect="1"/>
        </xdr:cNvPicPr>
      </xdr:nvPicPr>
      <xdr:blipFill>
        <a:blip xmlns:r="http://schemas.openxmlformats.org/officeDocument/2006/relationships" r:embed="rId11"/>
        <a:stretch>
          <a:fillRect/>
        </a:stretch>
      </xdr:blipFill>
      <xdr:spPr>
        <a:xfrm>
          <a:off x="314325" y="4394835"/>
          <a:ext cx="3467100" cy="2415540"/>
        </a:xfrm>
        <a:prstGeom prst="rect">
          <a:avLst/>
        </a:prstGeom>
      </xdr:spPr>
    </xdr:pic>
    <xdr:clientData/>
  </xdr:twoCellAnchor>
  <xdr:twoCellAnchor editAs="oneCell">
    <xdr:from>
      <xdr:col>6</xdr:col>
      <xdr:colOff>438150</xdr:colOff>
      <xdr:row>21</xdr:row>
      <xdr:rowOff>114300</xdr:rowOff>
    </xdr:from>
    <xdr:to>
      <xdr:col>10</xdr:col>
      <xdr:colOff>161448</xdr:colOff>
      <xdr:row>34</xdr:row>
      <xdr:rowOff>152399</xdr:rowOff>
    </xdr:to>
    <xdr:pic>
      <xdr:nvPicPr>
        <xdr:cNvPr id="13" name="Imagen 12">
          <a:extLst>
            <a:ext uri="{FF2B5EF4-FFF2-40B4-BE49-F238E27FC236}">
              <a16:creationId xmlns:a16="http://schemas.microsoft.com/office/drawing/2014/main" id="{DA3D78C3-9117-4DEE-BA0A-925865272BEA}"/>
            </a:ext>
          </a:extLst>
        </xdr:cNvPr>
        <xdr:cNvPicPr>
          <a:picLocks noChangeAspect="1"/>
        </xdr:cNvPicPr>
      </xdr:nvPicPr>
      <xdr:blipFill>
        <a:blip xmlns:r="http://schemas.openxmlformats.org/officeDocument/2006/relationships" r:embed="rId12"/>
        <a:stretch>
          <a:fillRect/>
        </a:stretch>
      </xdr:blipFill>
      <xdr:spPr>
        <a:xfrm>
          <a:off x="4911090" y="4404360"/>
          <a:ext cx="3472338" cy="2415539"/>
        </a:xfrm>
        <a:prstGeom prst="rect">
          <a:avLst/>
        </a:prstGeom>
      </xdr:spPr>
    </xdr:pic>
    <xdr:clientData/>
  </xdr:twoCellAnchor>
  <xdr:twoCellAnchor editAs="oneCell">
    <xdr:from>
      <xdr:col>0</xdr:col>
      <xdr:colOff>390525</xdr:colOff>
      <xdr:row>53</xdr:row>
      <xdr:rowOff>76200</xdr:rowOff>
    </xdr:from>
    <xdr:to>
      <xdr:col>4</xdr:col>
      <xdr:colOff>672465</xdr:colOff>
      <xdr:row>66</xdr:row>
      <xdr:rowOff>106680</xdr:rowOff>
    </xdr:to>
    <xdr:pic>
      <xdr:nvPicPr>
        <xdr:cNvPr id="14" name="Imagen 13">
          <a:extLst>
            <a:ext uri="{FF2B5EF4-FFF2-40B4-BE49-F238E27FC236}">
              <a16:creationId xmlns:a16="http://schemas.microsoft.com/office/drawing/2014/main" id="{CB55E667-2DFD-4463-983F-8E2CF2B3E0A0}"/>
            </a:ext>
          </a:extLst>
        </xdr:cNvPr>
        <xdr:cNvPicPr>
          <a:picLocks noChangeAspect="1"/>
        </xdr:cNvPicPr>
      </xdr:nvPicPr>
      <xdr:blipFill>
        <a:blip xmlns:r="http://schemas.openxmlformats.org/officeDocument/2006/relationships" r:embed="rId13"/>
        <a:stretch>
          <a:fillRect/>
        </a:stretch>
      </xdr:blipFill>
      <xdr:spPr>
        <a:xfrm>
          <a:off x="390525" y="10248900"/>
          <a:ext cx="3451860" cy="2407920"/>
        </a:xfrm>
        <a:prstGeom prst="rect">
          <a:avLst/>
        </a:prstGeom>
      </xdr:spPr>
    </xdr:pic>
    <xdr:clientData/>
  </xdr:twoCellAnchor>
  <xdr:twoCellAnchor editAs="oneCell">
    <xdr:from>
      <xdr:col>6</xdr:col>
      <xdr:colOff>504825</xdr:colOff>
      <xdr:row>53</xdr:row>
      <xdr:rowOff>38100</xdr:rowOff>
    </xdr:from>
    <xdr:to>
      <xdr:col>10</xdr:col>
      <xdr:colOff>230505</xdr:colOff>
      <xdr:row>66</xdr:row>
      <xdr:rowOff>70961</xdr:rowOff>
    </xdr:to>
    <xdr:pic>
      <xdr:nvPicPr>
        <xdr:cNvPr id="15" name="Imagen 14">
          <a:extLst>
            <a:ext uri="{FF2B5EF4-FFF2-40B4-BE49-F238E27FC236}">
              <a16:creationId xmlns:a16="http://schemas.microsoft.com/office/drawing/2014/main" id="{4220A594-D98D-4B04-9E2A-F768780E8783}"/>
            </a:ext>
          </a:extLst>
        </xdr:cNvPr>
        <xdr:cNvPicPr>
          <a:picLocks noChangeAspect="1"/>
        </xdr:cNvPicPr>
      </xdr:nvPicPr>
      <xdr:blipFill>
        <a:blip xmlns:r="http://schemas.openxmlformats.org/officeDocument/2006/relationships" r:embed="rId14"/>
        <a:stretch>
          <a:fillRect/>
        </a:stretch>
      </xdr:blipFill>
      <xdr:spPr>
        <a:xfrm>
          <a:off x="4977765" y="10210800"/>
          <a:ext cx="3474720" cy="2410301"/>
        </a:xfrm>
        <a:prstGeom prst="rect">
          <a:avLst/>
        </a:prstGeom>
      </xdr:spPr>
    </xdr:pic>
    <xdr:clientData/>
  </xdr:twoCellAnchor>
  <xdr:twoCellAnchor editAs="oneCell">
    <xdr:from>
      <xdr:col>0</xdr:col>
      <xdr:colOff>390525</xdr:colOff>
      <xdr:row>69</xdr:row>
      <xdr:rowOff>76200</xdr:rowOff>
    </xdr:from>
    <xdr:to>
      <xdr:col>4</xdr:col>
      <xdr:colOff>626745</xdr:colOff>
      <xdr:row>82</xdr:row>
      <xdr:rowOff>63341</xdr:rowOff>
    </xdr:to>
    <xdr:pic>
      <xdr:nvPicPr>
        <xdr:cNvPr id="16" name="Imagen 15">
          <a:extLst>
            <a:ext uri="{FF2B5EF4-FFF2-40B4-BE49-F238E27FC236}">
              <a16:creationId xmlns:a16="http://schemas.microsoft.com/office/drawing/2014/main" id="{1DAE38A8-5C8A-42E6-B74A-484C76952F45}"/>
            </a:ext>
          </a:extLst>
        </xdr:cNvPr>
        <xdr:cNvPicPr>
          <a:picLocks noChangeAspect="1"/>
        </xdr:cNvPicPr>
      </xdr:nvPicPr>
      <xdr:blipFill>
        <a:blip xmlns:r="http://schemas.openxmlformats.org/officeDocument/2006/relationships" r:embed="rId15"/>
        <a:stretch>
          <a:fillRect/>
        </a:stretch>
      </xdr:blipFill>
      <xdr:spPr>
        <a:xfrm>
          <a:off x="390525" y="13190220"/>
          <a:ext cx="3406140" cy="2364581"/>
        </a:xfrm>
        <a:prstGeom prst="rect">
          <a:avLst/>
        </a:prstGeom>
      </xdr:spPr>
    </xdr:pic>
    <xdr:clientData/>
  </xdr:twoCellAnchor>
  <xdr:twoCellAnchor editAs="oneCell">
    <xdr:from>
      <xdr:col>6</xdr:col>
      <xdr:colOff>504825</xdr:colOff>
      <xdr:row>69</xdr:row>
      <xdr:rowOff>66674</xdr:rowOff>
    </xdr:from>
    <xdr:to>
      <xdr:col>10</xdr:col>
      <xdr:colOff>239659</xdr:colOff>
      <xdr:row>82</xdr:row>
      <xdr:rowOff>110174</xdr:rowOff>
    </xdr:to>
    <xdr:pic>
      <xdr:nvPicPr>
        <xdr:cNvPr id="17" name="Imagen 16">
          <a:extLst>
            <a:ext uri="{FF2B5EF4-FFF2-40B4-BE49-F238E27FC236}">
              <a16:creationId xmlns:a16="http://schemas.microsoft.com/office/drawing/2014/main" id="{6EEBAE33-F39F-462C-A0B9-999577ED8850}"/>
            </a:ext>
          </a:extLst>
        </xdr:cNvPr>
        <xdr:cNvPicPr>
          <a:picLocks noChangeAspect="1"/>
        </xdr:cNvPicPr>
      </xdr:nvPicPr>
      <xdr:blipFill>
        <a:blip xmlns:r="http://schemas.openxmlformats.org/officeDocument/2006/relationships" r:embed="rId16"/>
        <a:stretch>
          <a:fillRect/>
        </a:stretch>
      </xdr:blipFill>
      <xdr:spPr>
        <a:xfrm>
          <a:off x="4977765" y="13180694"/>
          <a:ext cx="3483874" cy="2420940"/>
        </a:xfrm>
        <a:prstGeom prst="rect">
          <a:avLst/>
        </a:prstGeom>
      </xdr:spPr>
    </xdr:pic>
    <xdr:clientData/>
  </xdr:twoCellAnchor>
  <xdr:twoCellAnchor editAs="oneCell">
    <xdr:from>
      <xdr:col>0</xdr:col>
      <xdr:colOff>361950</xdr:colOff>
      <xdr:row>85</xdr:row>
      <xdr:rowOff>76200</xdr:rowOff>
    </xdr:from>
    <xdr:to>
      <xdr:col>4</xdr:col>
      <xdr:colOff>590550</xdr:colOff>
      <xdr:row>98</xdr:row>
      <xdr:rowOff>53340</xdr:rowOff>
    </xdr:to>
    <xdr:pic>
      <xdr:nvPicPr>
        <xdr:cNvPr id="18" name="Imagen 17">
          <a:extLst>
            <a:ext uri="{FF2B5EF4-FFF2-40B4-BE49-F238E27FC236}">
              <a16:creationId xmlns:a16="http://schemas.microsoft.com/office/drawing/2014/main" id="{01B3353A-390A-450D-9CBD-C08E718D88D3}"/>
            </a:ext>
          </a:extLst>
        </xdr:cNvPr>
        <xdr:cNvPicPr>
          <a:picLocks noChangeAspect="1"/>
        </xdr:cNvPicPr>
      </xdr:nvPicPr>
      <xdr:blipFill>
        <a:blip xmlns:r="http://schemas.openxmlformats.org/officeDocument/2006/relationships" r:embed="rId17"/>
        <a:stretch>
          <a:fillRect/>
        </a:stretch>
      </xdr:blipFill>
      <xdr:spPr>
        <a:xfrm>
          <a:off x="361950" y="16131540"/>
          <a:ext cx="3398520" cy="2354580"/>
        </a:xfrm>
        <a:prstGeom prst="rect">
          <a:avLst/>
        </a:prstGeom>
      </xdr:spPr>
    </xdr:pic>
    <xdr:clientData/>
  </xdr:twoCellAnchor>
  <xdr:twoCellAnchor editAs="oneCell">
    <xdr:from>
      <xdr:col>6</xdr:col>
      <xdr:colOff>571500</xdr:colOff>
      <xdr:row>85</xdr:row>
      <xdr:rowOff>66674</xdr:rowOff>
    </xdr:from>
    <xdr:to>
      <xdr:col>10</xdr:col>
      <xdr:colOff>306136</xdr:colOff>
      <xdr:row>98</xdr:row>
      <xdr:rowOff>110174</xdr:rowOff>
    </xdr:to>
    <xdr:pic>
      <xdr:nvPicPr>
        <xdr:cNvPr id="19" name="Imagen 18">
          <a:extLst>
            <a:ext uri="{FF2B5EF4-FFF2-40B4-BE49-F238E27FC236}">
              <a16:creationId xmlns:a16="http://schemas.microsoft.com/office/drawing/2014/main" id="{EA5FD35B-45A6-414C-9D05-215FDC02D491}"/>
            </a:ext>
          </a:extLst>
        </xdr:cNvPr>
        <xdr:cNvPicPr>
          <a:picLocks noChangeAspect="1"/>
        </xdr:cNvPicPr>
      </xdr:nvPicPr>
      <xdr:blipFill>
        <a:blip xmlns:r="http://schemas.openxmlformats.org/officeDocument/2006/relationships" r:embed="rId18"/>
        <a:stretch>
          <a:fillRect/>
        </a:stretch>
      </xdr:blipFill>
      <xdr:spPr>
        <a:xfrm>
          <a:off x="5044440" y="16122014"/>
          <a:ext cx="3483676" cy="2420940"/>
        </a:xfrm>
        <a:prstGeom prst="rect">
          <a:avLst/>
        </a:prstGeom>
      </xdr:spPr>
    </xdr:pic>
    <xdr:clientData/>
  </xdr:twoCellAnchor>
  <xdr:twoCellAnchor editAs="oneCell">
    <xdr:from>
      <xdr:col>0</xdr:col>
      <xdr:colOff>400050</xdr:colOff>
      <xdr:row>101</xdr:row>
      <xdr:rowOff>47625</xdr:rowOff>
    </xdr:from>
    <xdr:to>
      <xdr:col>4</xdr:col>
      <xdr:colOff>709441</xdr:colOff>
      <xdr:row>114</xdr:row>
      <xdr:rowOff>91125</xdr:rowOff>
    </xdr:to>
    <xdr:pic>
      <xdr:nvPicPr>
        <xdr:cNvPr id="20" name="Imagen 19">
          <a:extLst>
            <a:ext uri="{FF2B5EF4-FFF2-40B4-BE49-F238E27FC236}">
              <a16:creationId xmlns:a16="http://schemas.microsoft.com/office/drawing/2014/main" id="{A9DB3297-F7A0-4BF6-822D-56647B0328D2}"/>
            </a:ext>
          </a:extLst>
        </xdr:cNvPr>
        <xdr:cNvPicPr>
          <a:picLocks noChangeAspect="1"/>
        </xdr:cNvPicPr>
      </xdr:nvPicPr>
      <xdr:blipFill>
        <a:blip xmlns:r="http://schemas.openxmlformats.org/officeDocument/2006/relationships" r:embed="rId19"/>
        <a:stretch>
          <a:fillRect/>
        </a:stretch>
      </xdr:blipFill>
      <xdr:spPr>
        <a:xfrm>
          <a:off x="400050" y="19044285"/>
          <a:ext cx="3479311" cy="2420940"/>
        </a:xfrm>
        <a:prstGeom prst="rect">
          <a:avLst/>
        </a:prstGeom>
      </xdr:spPr>
    </xdr:pic>
    <xdr:clientData/>
  </xdr:twoCellAnchor>
  <xdr:twoCellAnchor editAs="oneCell">
    <xdr:from>
      <xdr:col>6</xdr:col>
      <xdr:colOff>400050</xdr:colOff>
      <xdr:row>101</xdr:row>
      <xdr:rowOff>95250</xdr:rowOff>
    </xdr:from>
    <xdr:to>
      <xdr:col>10</xdr:col>
      <xdr:colOff>76057</xdr:colOff>
      <xdr:row>114</xdr:row>
      <xdr:rowOff>138742</xdr:rowOff>
    </xdr:to>
    <xdr:pic>
      <xdr:nvPicPr>
        <xdr:cNvPr id="21" name="Imagen 20">
          <a:extLst>
            <a:ext uri="{FF2B5EF4-FFF2-40B4-BE49-F238E27FC236}">
              <a16:creationId xmlns:a16="http://schemas.microsoft.com/office/drawing/2014/main" id="{02A2AC4F-C18D-4BFB-BCCA-AA7240DFD670}"/>
            </a:ext>
          </a:extLst>
        </xdr:cNvPr>
        <xdr:cNvPicPr>
          <a:picLocks noChangeAspect="1"/>
        </xdr:cNvPicPr>
      </xdr:nvPicPr>
      <xdr:blipFill>
        <a:blip xmlns:r="http://schemas.openxmlformats.org/officeDocument/2006/relationships" r:embed="rId20"/>
        <a:stretch>
          <a:fillRect/>
        </a:stretch>
      </xdr:blipFill>
      <xdr:spPr>
        <a:xfrm>
          <a:off x="4872990" y="19091910"/>
          <a:ext cx="3425047" cy="2420932"/>
        </a:xfrm>
        <a:prstGeom prst="rect">
          <a:avLst/>
        </a:prstGeom>
      </xdr:spPr>
    </xdr:pic>
    <xdr:clientData/>
  </xdr:twoCellAnchor>
  <xdr:twoCellAnchor editAs="oneCell">
    <xdr:from>
      <xdr:col>0</xdr:col>
      <xdr:colOff>333375</xdr:colOff>
      <xdr:row>117</xdr:row>
      <xdr:rowOff>95250</xdr:rowOff>
    </xdr:from>
    <xdr:to>
      <xdr:col>4</xdr:col>
      <xdr:colOff>634640</xdr:colOff>
      <xdr:row>130</xdr:row>
      <xdr:rowOff>138750</xdr:rowOff>
    </xdr:to>
    <xdr:pic>
      <xdr:nvPicPr>
        <xdr:cNvPr id="22" name="Imagen 21">
          <a:extLst>
            <a:ext uri="{FF2B5EF4-FFF2-40B4-BE49-F238E27FC236}">
              <a16:creationId xmlns:a16="http://schemas.microsoft.com/office/drawing/2014/main" id="{4F5E1AF3-5387-4837-9481-34D46BF423BD}"/>
            </a:ext>
          </a:extLst>
        </xdr:cNvPr>
        <xdr:cNvPicPr>
          <a:picLocks noChangeAspect="1"/>
        </xdr:cNvPicPr>
      </xdr:nvPicPr>
      <xdr:blipFill>
        <a:blip xmlns:r="http://schemas.openxmlformats.org/officeDocument/2006/relationships" r:embed="rId21"/>
        <a:stretch>
          <a:fillRect/>
        </a:stretch>
      </xdr:blipFill>
      <xdr:spPr>
        <a:xfrm>
          <a:off x="333375" y="22033230"/>
          <a:ext cx="3471185" cy="2420940"/>
        </a:xfrm>
        <a:prstGeom prst="rect">
          <a:avLst/>
        </a:prstGeom>
      </xdr:spPr>
    </xdr:pic>
    <xdr:clientData/>
  </xdr:twoCellAnchor>
  <xdr:twoCellAnchor editAs="oneCell">
    <xdr:from>
      <xdr:col>6</xdr:col>
      <xdr:colOff>504825</xdr:colOff>
      <xdr:row>117</xdr:row>
      <xdr:rowOff>104775</xdr:rowOff>
    </xdr:from>
    <xdr:to>
      <xdr:col>10</xdr:col>
      <xdr:colOff>180832</xdr:colOff>
      <xdr:row>130</xdr:row>
      <xdr:rowOff>148266</xdr:rowOff>
    </xdr:to>
    <xdr:pic>
      <xdr:nvPicPr>
        <xdr:cNvPr id="23" name="Imagen 22">
          <a:extLst>
            <a:ext uri="{FF2B5EF4-FFF2-40B4-BE49-F238E27FC236}">
              <a16:creationId xmlns:a16="http://schemas.microsoft.com/office/drawing/2014/main" id="{AF0E86F4-D404-4108-B1FB-22D6E0091965}"/>
            </a:ext>
          </a:extLst>
        </xdr:cNvPr>
        <xdr:cNvPicPr>
          <a:picLocks noChangeAspect="1"/>
        </xdr:cNvPicPr>
      </xdr:nvPicPr>
      <xdr:blipFill>
        <a:blip xmlns:r="http://schemas.openxmlformats.org/officeDocument/2006/relationships" r:embed="rId22"/>
        <a:stretch>
          <a:fillRect/>
        </a:stretch>
      </xdr:blipFill>
      <xdr:spPr>
        <a:xfrm>
          <a:off x="4977765" y="22042755"/>
          <a:ext cx="3425047" cy="2420931"/>
        </a:xfrm>
        <a:prstGeom prst="rect">
          <a:avLst/>
        </a:prstGeom>
      </xdr:spPr>
    </xdr:pic>
    <xdr:clientData/>
  </xdr:twoCellAnchor>
  <xdr:twoCellAnchor editAs="oneCell">
    <xdr:from>
      <xdr:col>0</xdr:col>
      <xdr:colOff>304800</xdr:colOff>
      <xdr:row>133</xdr:row>
      <xdr:rowOff>85725</xdr:rowOff>
    </xdr:from>
    <xdr:to>
      <xdr:col>4</xdr:col>
      <xdr:colOff>614167</xdr:colOff>
      <xdr:row>146</xdr:row>
      <xdr:rowOff>129225</xdr:rowOff>
    </xdr:to>
    <xdr:pic>
      <xdr:nvPicPr>
        <xdr:cNvPr id="24" name="Imagen 23">
          <a:extLst>
            <a:ext uri="{FF2B5EF4-FFF2-40B4-BE49-F238E27FC236}">
              <a16:creationId xmlns:a16="http://schemas.microsoft.com/office/drawing/2014/main" id="{CB7A0076-96B9-41AD-8788-F6B2EA309CB9}"/>
            </a:ext>
          </a:extLst>
        </xdr:cNvPr>
        <xdr:cNvPicPr>
          <a:picLocks noChangeAspect="1"/>
        </xdr:cNvPicPr>
      </xdr:nvPicPr>
      <xdr:blipFill>
        <a:blip xmlns:r="http://schemas.openxmlformats.org/officeDocument/2006/relationships" r:embed="rId23"/>
        <a:stretch>
          <a:fillRect/>
        </a:stretch>
      </xdr:blipFill>
      <xdr:spPr>
        <a:xfrm>
          <a:off x="304800" y="24965025"/>
          <a:ext cx="3479287" cy="2420940"/>
        </a:xfrm>
        <a:prstGeom prst="rect">
          <a:avLst/>
        </a:prstGeom>
      </xdr:spPr>
    </xdr:pic>
    <xdr:clientData/>
  </xdr:twoCellAnchor>
  <xdr:twoCellAnchor editAs="oneCell">
    <xdr:from>
      <xdr:col>6</xdr:col>
      <xdr:colOff>0</xdr:colOff>
      <xdr:row>133</xdr:row>
      <xdr:rowOff>0</xdr:rowOff>
    </xdr:from>
    <xdr:to>
      <xdr:col>9</xdr:col>
      <xdr:colOff>434546</xdr:colOff>
      <xdr:row>146</xdr:row>
      <xdr:rowOff>43492</xdr:rowOff>
    </xdr:to>
    <xdr:pic>
      <xdr:nvPicPr>
        <xdr:cNvPr id="25" name="Imagen 24">
          <a:extLst>
            <a:ext uri="{FF2B5EF4-FFF2-40B4-BE49-F238E27FC236}">
              <a16:creationId xmlns:a16="http://schemas.microsoft.com/office/drawing/2014/main" id="{627E35C7-D22F-48BE-89E9-048EFE72C7F9}"/>
            </a:ext>
          </a:extLst>
        </xdr:cNvPr>
        <xdr:cNvPicPr>
          <a:picLocks noChangeAspect="1"/>
        </xdr:cNvPicPr>
      </xdr:nvPicPr>
      <xdr:blipFill>
        <a:blip xmlns:r="http://schemas.openxmlformats.org/officeDocument/2006/relationships" r:embed="rId24"/>
        <a:stretch>
          <a:fillRect/>
        </a:stretch>
      </xdr:blipFill>
      <xdr:spPr>
        <a:xfrm>
          <a:off x="4472940" y="24879300"/>
          <a:ext cx="3391106" cy="2420932"/>
        </a:xfrm>
        <a:prstGeom prst="rect">
          <a:avLst/>
        </a:prstGeom>
      </xdr:spPr>
    </xdr:pic>
    <xdr:clientData/>
  </xdr:twoCellAnchor>
  <xdr:twoCellAnchor editAs="oneCell">
    <xdr:from>
      <xdr:col>0</xdr:col>
      <xdr:colOff>333375</xdr:colOff>
      <xdr:row>149</xdr:row>
      <xdr:rowOff>85725</xdr:rowOff>
    </xdr:from>
    <xdr:to>
      <xdr:col>4</xdr:col>
      <xdr:colOff>580882</xdr:colOff>
      <xdr:row>162</xdr:row>
      <xdr:rowOff>129216</xdr:rowOff>
    </xdr:to>
    <xdr:pic>
      <xdr:nvPicPr>
        <xdr:cNvPr id="26" name="Imagen 25">
          <a:extLst>
            <a:ext uri="{FF2B5EF4-FFF2-40B4-BE49-F238E27FC236}">
              <a16:creationId xmlns:a16="http://schemas.microsoft.com/office/drawing/2014/main" id="{2F20C1D3-AF2D-4033-9947-31F90E474C9A}"/>
            </a:ext>
          </a:extLst>
        </xdr:cNvPr>
        <xdr:cNvPicPr>
          <a:picLocks noChangeAspect="1"/>
        </xdr:cNvPicPr>
      </xdr:nvPicPr>
      <xdr:blipFill>
        <a:blip xmlns:r="http://schemas.openxmlformats.org/officeDocument/2006/relationships" r:embed="rId25"/>
        <a:stretch>
          <a:fillRect/>
        </a:stretch>
      </xdr:blipFill>
      <xdr:spPr>
        <a:xfrm>
          <a:off x="333375" y="27906345"/>
          <a:ext cx="3417427" cy="2420931"/>
        </a:xfrm>
        <a:prstGeom prst="rect">
          <a:avLst/>
        </a:prstGeom>
      </xdr:spPr>
    </xdr:pic>
    <xdr:clientData/>
  </xdr:twoCellAnchor>
  <xdr:twoCellAnchor editAs="oneCell">
    <xdr:from>
      <xdr:col>6</xdr:col>
      <xdr:colOff>438150</xdr:colOff>
      <xdr:row>149</xdr:row>
      <xdr:rowOff>95250</xdr:rowOff>
    </xdr:from>
    <xdr:to>
      <xdr:col>10</xdr:col>
      <xdr:colOff>110696</xdr:colOff>
      <xdr:row>162</xdr:row>
      <xdr:rowOff>138741</xdr:rowOff>
    </xdr:to>
    <xdr:pic>
      <xdr:nvPicPr>
        <xdr:cNvPr id="27" name="Imagen 26">
          <a:extLst>
            <a:ext uri="{FF2B5EF4-FFF2-40B4-BE49-F238E27FC236}">
              <a16:creationId xmlns:a16="http://schemas.microsoft.com/office/drawing/2014/main" id="{AF3E3AE9-21AE-413E-91FB-89DCE2EDC0C7}"/>
            </a:ext>
          </a:extLst>
        </xdr:cNvPr>
        <xdr:cNvPicPr>
          <a:picLocks noChangeAspect="1"/>
        </xdr:cNvPicPr>
      </xdr:nvPicPr>
      <xdr:blipFill>
        <a:blip xmlns:r="http://schemas.openxmlformats.org/officeDocument/2006/relationships" r:embed="rId26"/>
        <a:stretch>
          <a:fillRect/>
        </a:stretch>
      </xdr:blipFill>
      <xdr:spPr>
        <a:xfrm>
          <a:off x="4911090" y="27915870"/>
          <a:ext cx="3421586" cy="2420931"/>
        </a:xfrm>
        <a:prstGeom prst="rect">
          <a:avLst/>
        </a:prstGeom>
      </xdr:spPr>
    </xdr:pic>
    <xdr:clientData/>
  </xdr:twoCellAnchor>
  <xdr:twoCellAnchor editAs="oneCell">
    <xdr:from>
      <xdr:col>0</xdr:col>
      <xdr:colOff>314325</xdr:colOff>
      <xdr:row>165</xdr:row>
      <xdr:rowOff>66675</xdr:rowOff>
    </xdr:from>
    <xdr:to>
      <xdr:col>4</xdr:col>
      <xdr:colOff>623692</xdr:colOff>
      <xdr:row>178</xdr:row>
      <xdr:rowOff>110175</xdr:rowOff>
    </xdr:to>
    <xdr:pic>
      <xdr:nvPicPr>
        <xdr:cNvPr id="28" name="Imagen 27">
          <a:extLst>
            <a:ext uri="{FF2B5EF4-FFF2-40B4-BE49-F238E27FC236}">
              <a16:creationId xmlns:a16="http://schemas.microsoft.com/office/drawing/2014/main" id="{E4F86303-33A2-4568-8A62-0F0E4460A5D8}"/>
            </a:ext>
          </a:extLst>
        </xdr:cNvPr>
        <xdr:cNvPicPr>
          <a:picLocks noChangeAspect="1"/>
        </xdr:cNvPicPr>
      </xdr:nvPicPr>
      <xdr:blipFill>
        <a:blip xmlns:r="http://schemas.openxmlformats.org/officeDocument/2006/relationships" r:embed="rId27"/>
        <a:stretch>
          <a:fillRect/>
        </a:stretch>
      </xdr:blipFill>
      <xdr:spPr>
        <a:xfrm>
          <a:off x="314325" y="30828615"/>
          <a:ext cx="3479287" cy="2420940"/>
        </a:xfrm>
        <a:prstGeom prst="rect">
          <a:avLst/>
        </a:prstGeom>
      </xdr:spPr>
    </xdr:pic>
    <xdr:clientData/>
  </xdr:twoCellAnchor>
  <xdr:twoCellAnchor editAs="oneCell">
    <xdr:from>
      <xdr:col>6</xdr:col>
      <xdr:colOff>428625</xdr:colOff>
      <xdr:row>165</xdr:row>
      <xdr:rowOff>66675</xdr:rowOff>
    </xdr:from>
    <xdr:to>
      <xdr:col>10</xdr:col>
      <xdr:colOff>169545</xdr:colOff>
      <xdr:row>178</xdr:row>
      <xdr:rowOff>103202</xdr:rowOff>
    </xdr:to>
    <xdr:pic>
      <xdr:nvPicPr>
        <xdr:cNvPr id="29" name="Imagen 28">
          <a:extLst>
            <a:ext uri="{FF2B5EF4-FFF2-40B4-BE49-F238E27FC236}">
              <a16:creationId xmlns:a16="http://schemas.microsoft.com/office/drawing/2014/main" id="{9EF2C6BB-45E4-4FC6-B8F5-DBD1DCF3BAA6}"/>
            </a:ext>
          </a:extLst>
        </xdr:cNvPr>
        <xdr:cNvPicPr>
          <a:picLocks noChangeAspect="1"/>
        </xdr:cNvPicPr>
      </xdr:nvPicPr>
      <xdr:blipFill>
        <a:blip xmlns:r="http://schemas.openxmlformats.org/officeDocument/2006/relationships" r:embed="rId28"/>
        <a:stretch>
          <a:fillRect/>
        </a:stretch>
      </xdr:blipFill>
      <xdr:spPr>
        <a:xfrm>
          <a:off x="4901565" y="30828615"/>
          <a:ext cx="3489960" cy="2413967"/>
        </a:xfrm>
        <a:prstGeom prst="rect">
          <a:avLst/>
        </a:prstGeom>
      </xdr:spPr>
    </xdr:pic>
    <xdr:clientData/>
  </xdr:twoCellAnchor>
  <xdr:twoCellAnchor editAs="oneCell">
    <xdr:from>
      <xdr:col>0</xdr:col>
      <xdr:colOff>295275</xdr:colOff>
      <xdr:row>181</xdr:row>
      <xdr:rowOff>76200</xdr:rowOff>
    </xdr:from>
    <xdr:to>
      <xdr:col>4</xdr:col>
      <xdr:colOff>612541</xdr:colOff>
      <xdr:row>194</xdr:row>
      <xdr:rowOff>119700</xdr:rowOff>
    </xdr:to>
    <xdr:pic>
      <xdr:nvPicPr>
        <xdr:cNvPr id="30" name="Imagen 29">
          <a:extLst>
            <a:ext uri="{FF2B5EF4-FFF2-40B4-BE49-F238E27FC236}">
              <a16:creationId xmlns:a16="http://schemas.microsoft.com/office/drawing/2014/main" id="{66E47289-D56A-448D-AB84-0D6F9C72859E}"/>
            </a:ext>
          </a:extLst>
        </xdr:cNvPr>
        <xdr:cNvPicPr>
          <a:picLocks noChangeAspect="1"/>
        </xdr:cNvPicPr>
      </xdr:nvPicPr>
      <xdr:blipFill>
        <a:blip xmlns:r="http://schemas.openxmlformats.org/officeDocument/2006/relationships" r:embed="rId29"/>
        <a:stretch>
          <a:fillRect/>
        </a:stretch>
      </xdr:blipFill>
      <xdr:spPr>
        <a:xfrm>
          <a:off x="295275" y="33779460"/>
          <a:ext cx="3487186" cy="2420940"/>
        </a:xfrm>
        <a:prstGeom prst="rect">
          <a:avLst/>
        </a:prstGeom>
      </xdr:spPr>
    </xdr:pic>
    <xdr:clientData/>
  </xdr:twoCellAnchor>
  <xdr:twoCellAnchor editAs="oneCell">
    <xdr:from>
      <xdr:col>6</xdr:col>
      <xdr:colOff>438150</xdr:colOff>
      <xdr:row>181</xdr:row>
      <xdr:rowOff>85725</xdr:rowOff>
    </xdr:from>
    <xdr:to>
      <xdr:col>10</xdr:col>
      <xdr:colOff>169068</xdr:colOff>
      <xdr:row>194</xdr:row>
      <xdr:rowOff>131444</xdr:rowOff>
    </xdr:to>
    <xdr:pic>
      <xdr:nvPicPr>
        <xdr:cNvPr id="31" name="Imagen 30">
          <a:extLst>
            <a:ext uri="{FF2B5EF4-FFF2-40B4-BE49-F238E27FC236}">
              <a16:creationId xmlns:a16="http://schemas.microsoft.com/office/drawing/2014/main" id="{009F3B56-A032-40B8-82B9-B371B5F7CC65}"/>
            </a:ext>
          </a:extLst>
        </xdr:cNvPr>
        <xdr:cNvPicPr>
          <a:picLocks noChangeAspect="1"/>
        </xdr:cNvPicPr>
      </xdr:nvPicPr>
      <xdr:blipFill>
        <a:blip xmlns:r="http://schemas.openxmlformats.org/officeDocument/2006/relationships" r:embed="rId30"/>
        <a:stretch>
          <a:fillRect/>
        </a:stretch>
      </xdr:blipFill>
      <xdr:spPr>
        <a:xfrm>
          <a:off x="4911090" y="33788985"/>
          <a:ext cx="3479958" cy="2423159"/>
        </a:xfrm>
        <a:prstGeom prst="rect">
          <a:avLst/>
        </a:prstGeom>
      </xdr:spPr>
    </xdr:pic>
    <xdr:clientData/>
  </xdr:twoCellAnchor>
  <xdr:twoCellAnchor editAs="oneCell">
    <xdr:from>
      <xdr:col>0</xdr:col>
      <xdr:colOff>409575</xdr:colOff>
      <xdr:row>197</xdr:row>
      <xdr:rowOff>85725</xdr:rowOff>
    </xdr:from>
    <xdr:to>
      <xdr:col>4</xdr:col>
      <xdr:colOff>718942</xdr:colOff>
      <xdr:row>210</xdr:row>
      <xdr:rowOff>129225</xdr:rowOff>
    </xdr:to>
    <xdr:pic>
      <xdr:nvPicPr>
        <xdr:cNvPr id="32" name="Imagen 31">
          <a:extLst>
            <a:ext uri="{FF2B5EF4-FFF2-40B4-BE49-F238E27FC236}">
              <a16:creationId xmlns:a16="http://schemas.microsoft.com/office/drawing/2014/main" id="{8CF45346-010C-4F2F-A558-75DC244003C8}"/>
            </a:ext>
          </a:extLst>
        </xdr:cNvPr>
        <xdr:cNvPicPr>
          <a:picLocks noChangeAspect="1"/>
        </xdr:cNvPicPr>
      </xdr:nvPicPr>
      <xdr:blipFill>
        <a:blip xmlns:r="http://schemas.openxmlformats.org/officeDocument/2006/relationships" r:embed="rId31"/>
        <a:stretch>
          <a:fillRect/>
        </a:stretch>
      </xdr:blipFill>
      <xdr:spPr>
        <a:xfrm>
          <a:off x="409575" y="36730305"/>
          <a:ext cx="3479287" cy="2420940"/>
        </a:xfrm>
        <a:prstGeom prst="rect">
          <a:avLst/>
        </a:prstGeom>
      </xdr:spPr>
    </xdr:pic>
    <xdr:clientData/>
  </xdr:twoCellAnchor>
  <xdr:twoCellAnchor editAs="oneCell">
    <xdr:from>
      <xdr:col>6</xdr:col>
      <xdr:colOff>476250</xdr:colOff>
      <xdr:row>197</xdr:row>
      <xdr:rowOff>104775</xdr:rowOff>
    </xdr:from>
    <xdr:to>
      <xdr:col>10</xdr:col>
      <xdr:colOff>217170</xdr:colOff>
      <xdr:row>210</xdr:row>
      <xdr:rowOff>142875</xdr:rowOff>
    </xdr:to>
    <xdr:pic>
      <xdr:nvPicPr>
        <xdr:cNvPr id="33" name="Imagen 32">
          <a:extLst>
            <a:ext uri="{FF2B5EF4-FFF2-40B4-BE49-F238E27FC236}">
              <a16:creationId xmlns:a16="http://schemas.microsoft.com/office/drawing/2014/main" id="{5F0A4E28-500E-4462-A6FA-E5DAE5286D9A}"/>
            </a:ext>
          </a:extLst>
        </xdr:cNvPr>
        <xdr:cNvPicPr>
          <a:picLocks noChangeAspect="1"/>
        </xdr:cNvPicPr>
      </xdr:nvPicPr>
      <xdr:blipFill>
        <a:blip xmlns:r="http://schemas.openxmlformats.org/officeDocument/2006/relationships" r:embed="rId32"/>
        <a:stretch>
          <a:fillRect/>
        </a:stretch>
      </xdr:blipFill>
      <xdr:spPr>
        <a:xfrm>
          <a:off x="4949190" y="36749355"/>
          <a:ext cx="3489960" cy="2415540"/>
        </a:xfrm>
        <a:prstGeom prst="rect">
          <a:avLst/>
        </a:prstGeom>
      </xdr:spPr>
    </xdr:pic>
    <xdr:clientData/>
  </xdr:twoCellAnchor>
  <xdr:twoCellAnchor editAs="oneCell">
    <xdr:from>
      <xdr:col>0</xdr:col>
      <xdr:colOff>371475</xdr:colOff>
      <xdr:row>213</xdr:row>
      <xdr:rowOff>85725</xdr:rowOff>
    </xdr:from>
    <xdr:to>
      <xdr:col>4</xdr:col>
      <xdr:colOff>607695</xdr:colOff>
      <xdr:row>226</xdr:row>
      <xdr:rowOff>78105</xdr:rowOff>
    </xdr:to>
    <xdr:pic>
      <xdr:nvPicPr>
        <xdr:cNvPr id="34" name="Imagen 33">
          <a:extLst>
            <a:ext uri="{FF2B5EF4-FFF2-40B4-BE49-F238E27FC236}">
              <a16:creationId xmlns:a16="http://schemas.microsoft.com/office/drawing/2014/main" id="{D1114E07-63EC-4D0F-AB82-4E015ED0F9FA}"/>
            </a:ext>
          </a:extLst>
        </xdr:cNvPr>
        <xdr:cNvPicPr>
          <a:picLocks noChangeAspect="1"/>
        </xdr:cNvPicPr>
      </xdr:nvPicPr>
      <xdr:blipFill>
        <a:blip xmlns:r="http://schemas.openxmlformats.org/officeDocument/2006/relationships" r:embed="rId33"/>
        <a:stretch>
          <a:fillRect/>
        </a:stretch>
      </xdr:blipFill>
      <xdr:spPr>
        <a:xfrm>
          <a:off x="371475" y="39671625"/>
          <a:ext cx="3406140" cy="2369820"/>
        </a:xfrm>
        <a:prstGeom prst="rect">
          <a:avLst/>
        </a:prstGeom>
      </xdr:spPr>
    </xdr:pic>
    <xdr:clientData/>
  </xdr:twoCellAnchor>
  <xdr:twoCellAnchor editAs="oneCell">
    <xdr:from>
      <xdr:col>6</xdr:col>
      <xdr:colOff>371475</xdr:colOff>
      <xdr:row>213</xdr:row>
      <xdr:rowOff>85725</xdr:rowOff>
    </xdr:from>
    <xdr:to>
      <xdr:col>10</xdr:col>
      <xdr:colOff>36195</xdr:colOff>
      <xdr:row>226</xdr:row>
      <xdr:rowOff>72866</xdr:rowOff>
    </xdr:to>
    <xdr:pic>
      <xdr:nvPicPr>
        <xdr:cNvPr id="35" name="Imagen 34">
          <a:extLst>
            <a:ext uri="{FF2B5EF4-FFF2-40B4-BE49-F238E27FC236}">
              <a16:creationId xmlns:a16="http://schemas.microsoft.com/office/drawing/2014/main" id="{67BDFEBE-FDE3-4B8A-9EF7-D652F3D474A4}"/>
            </a:ext>
          </a:extLst>
        </xdr:cNvPr>
        <xdr:cNvPicPr>
          <a:picLocks noChangeAspect="1"/>
        </xdr:cNvPicPr>
      </xdr:nvPicPr>
      <xdr:blipFill>
        <a:blip xmlns:r="http://schemas.openxmlformats.org/officeDocument/2006/relationships" r:embed="rId34"/>
        <a:stretch>
          <a:fillRect/>
        </a:stretch>
      </xdr:blipFill>
      <xdr:spPr>
        <a:xfrm>
          <a:off x="4844415" y="39671625"/>
          <a:ext cx="3413760" cy="2364581"/>
        </a:xfrm>
        <a:prstGeom prst="rect">
          <a:avLst/>
        </a:prstGeom>
      </xdr:spPr>
    </xdr:pic>
    <xdr:clientData/>
  </xdr:twoCellAnchor>
  <xdr:twoCellAnchor editAs="oneCell">
    <xdr:from>
      <xdr:col>0</xdr:col>
      <xdr:colOff>361950</xdr:colOff>
      <xdr:row>229</xdr:row>
      <xdr:rowOff>38100</xdr:rowOff>
    </xdr:from>
    <xdr:to>
      <xdr:col>4</xdr:col>
      <xdr:colOff>671365</xdr:colOff>
      <xdr:row>242</xdr:row>
      <xdr:rowOff>81600</xdr:rowOff>
    </xdr:to>
    <xdr:pic>
      <xdr:nvPicPr>
        <xdr:cNvPr id="36" name="Imagen 35">
          <a:extLst>
            <a:ext uri="{FF2B5EF4-FFF2-40B4-BE49-F238E27FC236}">
              <a16:creationId xmlns:a16="http://schemas.microsoft.com/office/drawing/2014/main" id="{4D626A2A-C57D-4266-A63D-1DCC26132307}"/>
            </a:ext>
          </a:extLst>
        </xdr:cNvPr>
        <xdr:cNvPicPr>
          <a:picLocks noChangeAspect="1"/>
        </xdr:cNvPicPr>
      </xdr:nvPicPr>
      <xdr:blipFill>
        <a:blip xmlns:r="http://schemas.openxmlformats.org/officeDocument/2006/relationships" r:embed="rId35"/>
        <a:stretch>
          <a:fillRect/>
        </a:stretch>
      </xdr:blipFill>
      <xdr:spPr>
        <a:xfrm>
          <a:off x="361950" y="42565320"/>
          <a:ext cx="3479335" cy="2420940"/>
        </a:xfrm>
        <a:prstGeom prst="rect">
          <a:avLst/>
        </a:prstGeom>
      </xdr:spPr>
    </xdr:pic>
    <xdr:clientData/>
  </xdr:twoCellAnchor>
  <xdr:twoCellAnchor editAs="oneCell">
    <xdr:from>
      <xdr:col>6</xdr:col>
      <xdr:colOff>342900</xdr:colOff>
      <xdr:row>229</xdr:row>
      <xdr:rowOff>104775</xdr:rowOff>
    </xdr:from>
    <xdr:to>
      <xdr:col>10</xdr:col>
      <xdr:colOff>83560</xdr:colOff>
      <xdr:row>242</xdr:row>
      <xdr:rowOff>148275</xdr:rowOff>
    </xdr:to>
    <xdr:pic>
      <xdr:nvPicPr>
        <xdr:cNvPr id="37" name="Imagen 36">
          <a:extLst>
            <a:ext uri="{FF2B5EF4-FFF2-40B4-BE49-F238E27FC236}">
              <a16:creationId xmlns:a16="http://schemas.microsoft.com/office/drawing/2014/main" id="{A622450E-6672-48E1-AD78-993746077B1B}"/>
            </a:ext>
          </a:extLst>
        </xdr:cNvPr>
        <xdr:cNvPicPr>
          <a:picLocks noChangeAspect="1"/>
        </xdr:cNvPicPr>
      </xdr:nvPicPr>
      <xdr:blipFill>
        <a:blip xmlns:r="http://schemas.openxmlformats.org/officeDocument/2006/relationships" r:embed="rId36"/>
        <a:stretch>
          <a:fillRect/>
        </a:stretch>
      </xdr:blipFill>
      <xdr:spPr>
        <a:xfrm>
          <a:off x="4815840" y="42631995"/>
          <a:ext cx="3489700" cy="2420940"/>
        </a:xfrm>
        <a:prstGeom prst="rect">
          <a:avLst/>
        </a:prstGeom>
      </xdr:spPr>
    </xdr:pic>
    <xdr:clientData/>
  </xdr:twoCellAnchor>
  <xdr:twoCellAnchor editAs="oneCell">
    <xdr:from>
      <xdr:col>0</xdr:col>
      <xdr:colOff>371475</xdr:colOff>
      <xdr:row>245</xdr:row>
      <xdr:rowOff>104775</xdr:rowOff>
    </xdr:from>
    <xdr:to>
      <xdr:col>4</xdr:col>
      <xdr:colOff>638175</xdr:colOff>
      <xdr:row>258</xdr:row>
      <xdr:rowOff>112395</xdr:rowOff>
    </xdr:to>
    <xdr:pic>
      <xdr:nvPicPr>
        <xdr:cNvPr id="38" name="Imagen 37">
          <a:extLst>
            <a:ext uri="{FF2B5EF4-FFF2-40B4-BE49-F238E27FC236}">
              <a16:creationId xmlns:a16="http://schemas.microsoft.com/office/drawing/2014/main" id="{AE784740-3F2E-41F4-843E-2DBE9F3C2693}"/>
            </a:ext>
          </a:extLst>
        </xdr:cNvPr>
        <xdr:cNvPicPr>
          <a:picLocks noChangeAspect="1"/>
        </xdr:cNvPicPr>
      </xdr:nvPicPr>
      <xdr:blipFill>
        <a:blip xmlns:r="http://schemas.openxmlformats.org/officeDocument/2006/relationships" r:embed="rId37"/>
        <a:stretch>
          <a:fillRect/>
        </a:stretch>
      </xdr:blipFill>
      <xdr:spPr>
        <a:xfrm>
          <a:off x="371475" y="45573315"/>
          <a:ext cx="3436620" cy="2385060"/>
        </a:xfrm>
        <a:prstGeom prst="rect">
          <a:avLst/>
        </a:prstGeom>
      </xdr:spPr>
    </xdr:pic>
    <xdr:clientData/>
  </xdr:twoCellAnchor>
  <xdr:twoCellAnchor editAs="oneCell">
    <xdr:from>
      <xdr:col>6</xdr:col>
      <xdr:colOff>371475</xdr:colOff>
      <xdr:row>245</xdr:row>
      <xdr:rowOff>95250</xdr:rowOff>
    </xdr:from>
    <xdr:to>
      <xdr:col>10</xdr:col>
      <xdr:colOff>112135</xdr:colOff>
      <xdr:row>258</xdr:row>
      <xdr:rowOff>138750</xdr:rowOff>
    </xdr:to>
    <xdr:pic>
      <xdr:nvPicPr>
        <xdr:cNvPr id="39" name="Imagen 38">
          <a:extLst>
            <a:ext uri="{FF2B5EF4-FFF2-40B4-BE49-F238E27FC236}">
              <a16:creationId xmlns:a16="http://schemas.microsoft.com/office/drawing/2014/main" id="{FDBAC10D-8A5A-4699-9E25-827BD2576F6E}"/>
            </a:ext>
          </a:extLst>
        </xdr:cNvPr>
        <xdr:cNvPicPr>
          <a:picLocks noChangeAspect="1"/>
        </xdr:cNvPicPr>
      </xdr:nvPicPr>
      <xdr:blipFill>
        <a:blip xmlns:r="http://schemas.openxmlformats.org/officeDocument/2006/relationships" r:embed="rId38"/>
        <a:stretch>
          <a:fillRect/>
        </a:stretch>
      </xdr:blipFill>
      <xdr:spPr>
        <a:xfrm>
          <a:off x="4844415" y="45563790"/>
          <a:ext cx="3489700" cy="2420940"/>
        </a:xfrm>
        <a:prstGeom prst="rect">
          <a:avLst/>
        </a:prstGeom>
      </xdr:spPr>
    </xdr:pic>
    <xdr:clientData/>
  </xdr:twoCellAnchor>
  <xdr:twoCellAnchor editAs="oneCell">
    <xdr:from>
      <xdr:col>0</xdr:col>
      <xdr:colOff>409575</xdr:colOff>
      <xdr:row>261</xdr:row>
      <xdr:rowOff>85725</xdr:rowOff>
    </xdr:from>
    <xdr:to>
      <xdr:col>4</xdr:col>
      <xdr:colOff>714375</xdr:colOff>
      <xdr:row>274</xdr:row>
      <xdr:rowOff>123825</xdr:rowOff>
    </xdr:to>
    <xdr:pic>
      <xdr:nvPicPr>
        <xdr:cNvPr id="40" name="Imagen 39">
          <a:extLst>
            <a:ext uri="{FF2B5EF4-FFF2-40B4-BE49-F238E27FC236}">
              <a16:creationId xmlns:a16="http://schemas.microsoft.com/office/drawing/2014/main" id="{2918D5B7-ABB1-4E9B-A487-6D1F2A304E25}"/>
            </a:ext>
          </a:extLst>
        </xdr:cNvPr>
        <xdr:cNvPicPr>
          <a:picLocks noChangeAspect="1"/>
        </xdr:cNvPicPr>
      </xdr:nvPicPr>
      <xdr:blipFill>
        <a:blip xmlns:r="http://schemas.openxmlformats.org/officeDocument/2006/relationships" r:embed="rId39"/>
        <a:stretch>
          <a:fillRect/>
        </a:stretch>
      </xdr:blipFill>
      <xdr:spPr>
        <a:xfrm>
          <a:off x="409575" y="48495585"/>
          <a:ext cx="3474720" cy="2415540"/>
        </a:xfrm>
        <a:prstGeom prst="rect">
          <a:avLst/>
        </a:prstGeom>
      </xdr:spPr>
    </xdr:pic>
    <xdr:clientData/>
  </xdr:twoCellAnchor>
  <xdr:twoCellAnchor editAs="oneCell">
    <xdr:from>
      <xdr:col>6</xdr:col>
      <xdr:colOff>371475</xdr:colOff>
      <xdr:row>261</xdr:row>
      <xdr:rowOff>76200</xdr:rowOff>
    </xdr:from>
    <xdr:to>
      <xdr:col>10</xdr:col>
      <xdr:colOff>104775</xdr:colOff>
      <xdr:row>274</xdr:row>
      <xdr:rowOff>114300</xdr:rowOff>
    </xdr:to>
    <xdr:pic>
      <xdr:nvPicPr>
        <xdr:cNvPr id="41" name="Imagen 40">
          <a:extLst>
            <a:ext uri="{FF2B5EF4-FFF2-40B4-BE49-F238E27FC236}">
              <a16:creationId xmlns:a16="http://schemas.microsoft.com/office/drawing/2014/main" id="{B5EC257D-7656-4616-9714-E7DBA985CF04}"/>
            </a:ext>
          </a:extLst>
        </xdr:cNvPr>
        <xdr:cNvPicPr>
          <a:picLocks noChangeAspect="1"/>
        </xdr:cNvPicPr>
      </xdr:nvPicPr>
      <xdr:blipFill>
        <a:blip xmlns:r="http://schemas.openxmlformats.org/officeDocument/2006/relationships" r:embed="rId40"/>
        <a:stretch>
          <a:fillRect/>
        </a:stretch>
      </xdr:blipFill>
      <xdr:spPr>
        <a:xfrm>
          <a:off x="4844415" y="48486060"/>
          <a:ext cx="3482340" cy="2415540"/>
        </a:xfrm>
        <a:prstGeom prst="rect">
          <a:avLst/>
        </a:prstGeom>
      </xdr:spPr>
    </xdr:pic>
    <xdr:clientData/>
  </xdr:twoCellAnchor>
  <xdr:twoCellAnchor editAs="oneCell">
    <xdr:from>
      <xdr:col>0</xdr:col>
      <xdr:colOff>323850</xdr:colOff>
      <xdr:row>277</xdr:row>
      <xdr:rowOff>57150</xdr:rowOff>
    </xdr:from>
    <xdr:to>
      <xdr:col>4</xdr:col>
      <xdr:colOff>628650</xdr:colOff>
      <xdr:row>290</xdr:row>
      <xdr:rowOff>95250</xdr:rowOff>
    </xdr:to>
    <xdr:pic>
      <xdr:nvPicPr>
        <xdr:cNvPr id="42" name="Imagen 41">
          <a:extLst>
            <a:ext uri="{FF2B5EF4-FFF2-40B4-BE49-F238E27FC236}">
              <a16:creationId xmlns:a16="http://schemas.microsoft.com/office/drawing/2014/main" id="{E586184B-5B30-4A51-9B76-E362D650F120}"/>
            </a:ext>
          </a:extLst>
        </xdr:cNvPr>
        <xdr:cNvPicPr>
          <a:picLocks noChangeAspect="1"/>
        </xdr:cNvPicPr>
      </xdr:nvPicPr>
      <xdr:blipFill>
        <a:blip xmlns:r="http://schemas.openxmlformats.org/officeDocument/2006/relationships" r:embed="rId41"/>
        <a:stretch>
          <a:fillRect/>
        </a:stretch>
      </xdr:blipFill>
      <xdr:spPr>
        <a:xfrm>
          <a:off x="323850" y="51408330"/>
          <a:ext cx="3474720" cy="2415540"/>
        </a:xfrm>
        <a:prstGeom prst="rect">
          <a:avLst/>
        </a:prstGeom>
      </xdr:spPr>
    </xdr:pic>
    <xdr:clientData/>
  </xdr:twoCellAnchor>
  <xdr:twoCellAnchor editAs="oneCell">
    <xdr:from>
      <xdr:col>6</xdr:col>
      <xdr:colOff>333375</xdr:colOff>
      <xdr:row>277</xdr:row>
      <xdr:rowOff>57150</xdr:rowOff>
    </xdr:from>
    <xdr:to>
      <xdr:col>10</xdr:col>
      <xdr:colOff>66675</xdr:colOff>
      <xdr:row>290</xdr:row>
      <xdr:rowOff>95250</xdr:rowOff>
    </xdr:to>
    <xdr:pic>
      <xdr:nvPicPr>
        <xdr:cNvPr id="43" name="Imagen 42">
          <a:extLst>
            <a:ext uri="{FF2B5EF4-FFF2-40B4-BE49-F238E27FC236}">
              <a16:creationId xmlns:a16="http://schemas.microsoft.com/office/drawing/2014/main" id="{EB91117B-ACB9-486C-A58B-7FDA9FB0FBB0}"/>
            </a:ext>
          </a:extLst>
        </xdr:cNvPr>
        <xdr:cNvPicPr>
          <a:picLocks noChangeAspect="1"/>
        </xdr:cNvPicPr>
      </xdr:nvPicPr>
      <xdr:blipFill>
        <a:blip xmlns:r="http://schemas.openxmlformats.org/officeDocument/2006/relationships" r:embed="rId42"/>
        <a:stretch>
          <a:fillRect/>
        </a:stretch>
      </xdr:blipFill>
      <xdr:spPr>
        <a:xfrm>
          <a:off x="4806315" y="51408330"/>
          <a:ext cx="3482340" cy="2415540"/>
        </a:xfrm>
        <a:prstGeom prst="rect">
          <a:avLst/>
        </a:prstGeom>
      </xdr:spPr>
    </xdr:pic>
    <xdr:clientData/>
  </xdr:twoCellAnchor>
  <xdr:twoCellAnchor editAs="oneCell">
    <xdr:from>
      <xdr:col>0</xdr:col>
      <xdr:colOff>171450</xdr:colOff>
      <xdr:row>309</xdr:row>
      <xdr:rowOff>85725</xdr:rowOff>
    </xdr:from>
    <xdr:to>
      <xdr:col>4</xdr:col>
      <xdr:colOff>476250</xdr:colOff>
      <xdr:row>322</xdr:row>
      <xdr:rowOff>123825</xdr:rowOff>
    </xdr:to>
    <xdr:pic>
      <xdr:nvPicPr>
        <xdr:cNvPr id="44" name="Imagen 43">
          <a:extLst>
            <a:ext uri="{FF2B5EF4-FFF2-40B4-BE49-F238E27FC236}">
              <a16:creationId xmlns:a16="http://schemas.microsoft.com/office/drawing/2014/main" id="{2C553B1C-988E-4F8E-8455-82F3F2D200FE}"/>
            </a:ext>
          </a:extLst>
        </xdr:cNvPr>
        <xdr:cNvPicPr>
          <a:picLocks noChangeAspect="1"/>
        </xdr:cNvPicPr>
      </xdr:nvPicPr>
      <xdr:blipFill>
        <a:blip xmlns:r="http://schemas.openxmlformats.org/officeDocument/2006/relationships" r:embed="rId43"/>
        <a:stretch>
          <a:fillRect/>
        </a:stretch>
      </xdr:blipFill>
      <xdr:spPr>
        <a:xfrm>
          <a:off x="171450" y="57319545"/>
          <a:ext cx="3474720" cy="2415540"/>
        </a:xfrm>
        <a:prstGeom prst="rect">
          <a:avLst/>
        </a:prstGeom>
      </xdr:spPr>
    </xdr:pic>
    <xdr:clientData/>
  </xdr:twoCellAnchor>
  <xdr:twoCellAnchor editAs="oneCell">
    <xdr:from>
      <xdr:col>6</xdr:col>
      <xdr:colOff>0</xdr:colOff>
      <xdr:row>309</xdr:row>
      <xdr:rowOff>0</xdr:rowOff>
    </xdr:from>
    <xdr:to>
      <xdr:col>9</xdr:col>
      <xdr:colOff>495300</xdr:colOff>
      <xdr:row>322</xdr:row>
      <xdr:rowOff>38100</xdr:rowOff>
    </xdr:to>
    <xdr:pic>
      <xdr:nvPicPr>
        <xdr:cNvPr id="45" name="Imagen 44">
          <a:extLst>
            <a:ext uri="{FF2B5EF4-FFF2-40B4-BE49-F238E27FC236}">
              <a16:creationId xmlns:a16="http://schemas.microsoft.com/office/drawing/2014/main" id="{DE982FB3-30D8-40BF-B768-1EA0058F0559}"/>
            </a:ext>
          </a:extLst>
        </xdr:cNvPr>
        <xdr:cNvPicPr>
          <a:picLocks noChangeAspect="1"/>
        </xdr:cNvPicPr>
      </xdr:nvPicPr>
      <xdr:blipFill>
        <a:blip xmlns:r="http://schemas.openxmlformats.org/officeDocument/2006/relationships" r:embed="rId44"/>
        <a:stretch>
          <a:fillRect/>
        </a:stretch>
      </xdr:blipFill>
      <xdr:spPr>
        <a:xfrm>
          <a:off x="4472940" y="57233820"/>
          <a:ext cx="345186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EF64360-FFE6-4994-BAE2-65926C27B15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B88D849-E1DB-4011-9AE8-F2FDF73869C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69850</xdr:colOff>
      <xdr:row>5</xdr:row>
      <xdr:rowOff>76199</xdr:rowOff>
    </xdr:from>
    <xdr:to>
      <xdr:col>10</xdr:col>
      <xdr:colOff>501650</xdr:colOff>
      <xdr:row>18</xdr:row>
      <xdr:rowOff>114299</xdr:rowOff>
    </xdr:to>
    <xdr:pic>
      <xdr:nvPicPr>
        <xdr:cNvPr id="4" name="Imagen 3">
          <a:extLst>
            <a:ext uri="{FF2B5EF4-FFF2-40B4-BE49-F238E27FC236}">
              <a16:creationId xmlns:a16="http://schemas.microsoft.com/office/drawing/2014/main" id="{8FE2CFE0-2097-49E5-90B0-C8F16A3A95CF}"/>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24630" y="1501139"/>
          <a:ext cx="3449320" cy="2430780"/>
        </a:xfrm>
        <a:prstGeom prst="rect">
          <a:avLst/>
        </a:prstGeom>
      </xdr:spPr>
    </xdr:pic>
    <xdr:clientData/>
  </xdr:twoCellAnchor>
  <xdr:twoCellAnchor editAs="oneCell">
    <xdr:from>
      <xdr:col>7</xdr:col>
      <xdr:colOff>76199</xdr:colOff>
      <xdr:row>21</xdr:row>
      <xdr:rowOff>72628</xdr:rowOff>
    </xdr:from>
    <xdr:to>
      <xdr:col>10</xdr:col>
      <xdr:colOff>495296</xdr:colOff>
      <xdr:row>34</xdr:row>
      <xdr:rowOff>101201</xdr:rowOff>
    </xdr:to>
    <xdr:pic>
      <xdr:nvPicPr>
        <xdr:cNvPr id="5" name="Imagen 4">
          <a:extLst>
            <a:ext uri="{FF2B5EF4-FFF2-40B4-BE49-F238E27FC236}">
              <a16:creationId xmlns:a16="http://schemas.microsoft.com/office/drawing/2014/main" id="{37CBD3BE-A4AD-466F-94C4-9588A8735C9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30979" y="4492228"/>
          <a:ext cx="3436617" cy="2421253"/>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FBD8BD6B-4C26-4D54-B571-F25780F1FE9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95250</xdr:colOff>
      <xdr:row>5</xdr:row>
      <xdr:rowOff>110727</xdr:rowOff>
    </xdr:from>
    <xdr:to>
      <xdr:col>6</xdr:col>
      <xdr:colOff>447672</xdr:colOff>
      <xdr:row>18</xdr:row>
      <xdr:rowOff>110725</xdr:rowOff>
    </xdr:to>
    <xdr:pic>
      <xdr:nvPicPr>
        <xdr:cNvPr id="7" name="Imagen 6">
          <a:extLst>
            <a:ext uri="{FF2B5EF4-FFF2-40B4-BE49-F238E27FC236}">
              <a16:creationId xmlns:a16="http://schemas.microsoft.com/office/drawing/2014/main" id="{DAABC2A7-E44B-4797-A5DB-7F42FCDA0D5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2" cy="2392678"/>
        </a:xfrm>
        <a:prstGeom prst="rect">
          <a:avLst/>
        </a:prstGeom>
      </xdr:spPr>
    </xdr:pic>
    <xdr:clientData/>
  </xdr:twoCellAnchor>
  <xdr:twoCellAnchor editAs="oneCell">
    <xdr:from>
      <xdr:col>7</xdr:col>
      <xdr:colOff>204470</xdr:colOff>
      <xdr:row>37</xdr:row>
      <xdr:rowOff>75962</xdr:rowOff>
    </xdr:from>
    <xdr:to>
      <xdr:col>10</xdr:col>
      <xdr:colOff>636270</xdr:colOff>
      <xdr:row>50</xdr:row>
      <xdr:rowOff>123587</xdr:rowOff>
    </xdr:to>
    <xdr:pic>
      <xdr:nvPicPr>
        <xdr:cNvPr id="8" name="Imagen 7">
          <a:extLst>
            <a:ext uri="{FF2B5EF4-FFF2-40B4-BE49-F238E27FC236}">
              <a16:creationId xmlns:a16="http://schemas.microsoft.com/office/drawing/2014/main" id="{9F2C99B0-042B-479B-9C47-4272709891E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159250" y="7490222"/>
          <a:ext cx="3449320" cy="2425065"/>
        </a:xfrm>
        <a:prstGeom prst="rect">
          <a:avLst/>
        </a:prstGeom>
      </xdr:spPr>
    </xdr:pic>
    <xdr:clientData/>
  </xdr:twoCellAnchor>
  <xdr:twoCellAnchor editAs="oneCell">
    <xdr:from>
      <xdr:col>1</xdr:col>
      <xdr:colOff>198120</xdr:colOff>
      <xdr:row>37</xdr:row>
      <xdr:rowOff>53340</xdr:rowOff>
    </xdr:from>
    <xdr:to>
      <xdr:col>6</xdr:col>
      <xdr:colOff>598169</xdr:colOff>
      <xdr:row>50</xdr:row>
      <xdr:rowOff>98583</xdr:rowOff>
    </xdr:to>
    <xdr:pic>
      <xdr:nvPicPr>
        <xdr:cNvPr id="9" name="Imagen 8">
          <a:extLst>
            <a:ext uri="{FF2B5EF4-FFF2-40B4-BE49-F238E27FC236}">
              <a16:creationId xmlns:a16="http://schemas.microsoft.com/office/drawing/2014/main" id="{0A8E55AF-6985-4DCE-B536-E6129F8A01E6}"/>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49580" y="7467600"/>
          <a:ext cx="344804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878547C6-4B16-4E57-8758-4CE671AB9E23}"/>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387350</xdr:colOff>
      <xdr:row>85</xdr:row>
      <xdr:rowOff>64771</xdr:rowOff>
    </xdr:from>
    <xdr:to>
      <xdr:col>10</xdr:col>
      <xdr:colOff>819150</xdr:colOff>
      <xdr:row>98</xdr:row>
      <xdr:rowOff>112396</xdr:rowOff>
    </xdr:to>
    <xdr:pic>
      <xdr:nvPicPr>
        <xdr:cNvPr id="11" name="Imagen 10">
          <a:extLst>
            <a:ext uri="{FF2B5EF4-FFF2-40B4-BE49-F238E27FC236}">
              <a16:creationId xmlns:a16="http://schemas.microsoft.com/office/drawing/2014/main" id="{0BD925C4-3AAD-4FD7-87A8-C7AF4B936CB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342130" y="16310611"/>
          <a:ext cx="3449320" cy="2425065"/>
        </a:xfrm>
        <a:prstGeom prst="rect">
          <a:avLst/>
        </a:prstGeom>
      </xdr:spPr>
    </xdr:pic>
    <xdr:clientData/>
  </xdr:twoCellAnchor>
  <xdr:twoCellAnchor editAs="oneCell">
    <xdr:from>
      <xdr:col>7</xdr:col>
      <xdr:colOff>504824</xdr:colOff>
      <xdr:row>69</xdr:row>
      <xdr:rowOff>64533</xdr:rowOff>
    </xdr:from>
    <xdr:to>
      <xdr:col>11</xdr:col>
      <xdr:colOff>1902</xdr:colOff>
      <xdr:row>82</xdr:row>
      <xdr:rowOff>82629</xdr:rowOff>
    </xdr:to>
    <xdr:pic>
      <xdr:nvPicPr>
        <xdr:cNvPr id="12" name="Imagen 11">
          <a:extLst>
            <a:ext uri="{FF2B5EF4-FFF2-40B4-BE49-F238E27FC236}">
              <a16:creationId xmlns:a16="http://schemas.microsoft.com/office/drawing/2014/main" id="{B605CCDA-D74C-4C90-97DB-0E5B45BD2FAC}"/>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459604" y="13369053"/>
          <a:ext cx="3436618" cy="2395536"/>
        </a:xfrm>
        <a:prstGeom prst="rect">
          <a:avLst/>
        </a:prstGeom>
      </xdr:spPr>
    </xdr:pic>
    <xdr:clientData/>
  </xdr:twoCellAnchor>
  <xdr:twoCellAnchor editAs="oneCell">
    <xdr:from>
      <xdr:col>1</xdr:col>
      <xdr:colOff>154305</xdr:colOff>
      <xdr:row>69</xdr:row>
      <xdr:rowOff>79057</xdr:rowOff>
    </xdr:from>
    <xdr:to>
      <xdr:col>6</xdr:col>
      <xdr:colOff>557530</xdr:colOff>
      <xdr:row>82</xdr:row>
      <xdr:rowOff>126682</xdr:rowOff>
    </xdr:to>
    <xdr:pic>
      <xdr:nvPicPr>
        <xdr:cNvPr id="13" name="Imagen 12">
          <a:extLst>
            <a:ext uri="{FF2B5EF4-FFF2-40B4-BE49-F238E27FC236}">
              <a16:creationId xmlns:a16="http://schemas.microsoft.com/office/drawing/2014/main" id="{3D3476A0-A68C-4D89-8BED-ED67EE435F3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765" y="13383577"/>
          <a:ext cx="3451225" cy="2425065"/>
        </a:xfrm>
        <a:prstGeom prst="rect">
          <a:avLst/>
        </a:prstGeom>
      </xdr:spPr>
    </xdr:pic>
    <xdr:clientData/>
  </xdr:twoCellAnchor>
  <xdr:twoCellAnchor editAs="oneCell">
    <xdr:from>
      <xdr:col>7</xdr:col>
      <xdr:colOff>167640</xdr:colOff>
      <xdr:row>53</xdr:row>
      <xdr:rowOff>144066</xdr:rowOff>
    </xdr:from>
    <xdr:to>
      <xdr:col>10</xdr:col>
      <xdr:colOff>548637</xdr:colOff>
      <xdr:row>66</xdr:row>
      <xdr:rowOff>153588</xdr:rowOff>
    </xdr:to>
    <xdr:pic>
      <xdr:nvPicPr>
        <xdr:cNvPr id="14" name="Imagen 13">
          <a:extLst>
            <a:ext uri="{FF2B5EF4-FFF2-40B4-BE49-F238E27FC236}">
              <a16:creationId xmlns:a16="http://schemas.microsoft.com/office/drawing/2014/main" id="{BC60A75F-0737-427A-AAF1-85974336F45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122420" y="10507266"/>
          <a:ext cx="3398517"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1C18C69A-B833-4D70-BC63-4EF1BCADBF1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1C4FD48-31B2-4658-86C8-3C5C0F9B097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35C0263-A095-4CBE-975C-F9142CC2BA6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24288</xdr:colOff>
      <xdr:row>6</xdr:row>
      <xdr:rowOff>77242</xdr:rowOff>
    </xdr:from>
    <xdr:to>
      <xdr:col>6</xdr:col>
      <xdr:colOff>687090</xdr:colOff>
      <xdr:row>19</xdr:row>
      <xdr:rowOff>110243</xdr:rowOff>
    </xdr:to>
    <xdr:pic>
      <xdr:nvPicPr>
        <xdr:cNvPr id="4" name="Imagen 3">
          <a:extLst>
            <a:ext uri="{FF2B5EF4-FFF2-40B4-BE49-F238E27FC236}">
              <a16:creationId xmlns:a16="http://schemas.microsoft.com/office/drawing/2014/main" id="{D09302F7-F6A4-47D3-96F4-CF67B89EF5B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88168" y="1814602"/>
          <a:ext cx="3383142" cy="2425681"/>
        </a:xfrm>
        <a:prstGeom prst="rect">
          <a:avLst/>
        </a:prstGeom>
      </xdr:spPr>
    </xdr:pic>
    <xdr:clientData/>
  </xdr:twoCellAnchor>
  <xdr:twoCellAnchor editAs="oneCell">
    <xdr:from>
      <xdr:col>7</xdr:col>
      <xdr:colOff>438989</xdr:colOff>
      <xdr:row>6</xdr:row>
      <xdr:rowOff>63479</xdr:rowOff>
    </xdr:from>
    <xdr:to>
      <xdr:col>11</xdr:col>
      <xdr:colOff>10790</xdr:colOff>
      <xdr:row>19</xdr:row>
      <xdr:rowOff>99514</xdr:rowOff>
    </xdr:to>
    <xdr:pic>
      <xdr:nvPicPr>
        <xdr:cNvPr id="5" name="Imagen 4">
          <a:extLst>
            <a:ext uri="{FF2B5EF4-FFF2-40B4-BE49-F238E27FC236}">
              <a16:creationId xmlns:a16="http://schemas.microsoft.com/office/drawing/2014/main" id="{EF311A8E-6814-4E0E-9CAB-ADE26FC4A0B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843349" y="1800839"/>
          <a:ext cx="3419901" cy="2428715"/>
        </a:xfrm>
        <a:prstGeom prst="rect">
          <a:avLst/>
        </a:prstGeom>
      </xdr:spPr>
    </xdr:pic>
    <xdr:clientData/>
  </xdr:twoCellAnchor>
  <xdr:twoCellAnchor editAs="oneCell">
    <xdr:from>
      <xdr:col>2</xdr:col>
      <xdr:colOff>60319</xdr:colOff>
      <xdr:row>38</xdr:row>
      <xdr:rowOff>48484</xdr:rowOff>
    </xdr:from>
    <xdr:to>
      <xdr:col>6</xdr:col>
      <xdr:colOff>717053</xdr:colOff>
      <xdr:row>51</xdr:row>
      <xdr:rowOff>78450</xdr:rowOff>
    </xdr:to>
    <xdr:pic>
      <xdr:nvPicPr>
        <xdr:cNvPr id="6" name="Imagen 5">
          <a:extLst>
            <a:ext uri="{FF2B5EF4-FFF2-40B4-BE49-F238E27FC236}">
              <a16:creationId xmlns:a16="http://schemas.microsoft.com/office/drawing/2014/main" id="{F9FF97AA-2EFA-48E4-8BFB-71F76D85909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24199" y="7759924"/>
          <a:ext cx="3377074" cy="2422646"/>
        </a:xfrm>
        <a:prstGeom prst="rect">
          <a:avLst/>
        </a:prstGeom>
      </xdr:spPr>
    </xdr:pic>
    <xdr:clientData/>
  </xdr:twoCellAnchor>
  <xdr:twoCellAnchor editAs="oneCell">
    <xdr:from>
      <xdr:col>7</xdr:col>
      <xdr:colOff>549548</xdr:colOff>
      <xdr:row>38</xdr:row>
      <xdr:rowOff>77242</xdr:rowOff>
    </xdr:from>
    <xdr:to>
      <xdr:col>11</xdr:col>
      <xdr:colOff>121344</xdr:colOff>
      <xdr:row>51</xdr:row>
      <xdr:rowOff>110242</xdr:rowOff>
    </xdr:to>
    <xdr:pic>
      <xdr:nvPicPr>
        <xdr:cNvPr id="7" name="Imagen 6">
          <a:extLst>
            <a:ext uri="{FF2B5EF4-FFF2-40B4-BE49-F238E27FC236}">
              <a16:creationId xmlns:a16="http://schemas.microsoft.com/office/drawing/2014/main" id="{246FD1D1-9FF5-448A-8A35-0FD3AAEF5B4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953908" y="7788682"/>
          <a:ext cx="3419896" cy="2425680"/>
        </a:xfrm>
        <a:prstGeom prst="rect">
          <a:avLst/>
        </a:prstGeom>
      </xdr:spPr>
    </xdr:pic>
    <xdr:clientData/>
  </xdr:twoCellAnchor>
  <xdr:twoCellAnchor editAs="oneCell">
    <xdr:from>
      <xdr:col>2</xdr:col>
      <xdr:colOff>25518</xdr:colOff>
      <xdr:row>22</xdr:row>
      <xdr:rowOff>44454</xdr:rowOff>
    </xdr:from>
    <xdr:to>
      <xdr:col>6</xdr:col>
      <xdr:colOff>697424</xdr:colOff>
      <xdr:row>35</xdr:row>
      <xdr:rowOff>86558</xdr:rowOff>
    </xdr:to>
    <xdr:pic>
      <xdr:nvPicPr>
        <xdr:cNvPr id="8" name="Imagen 7">
          <a:extLst>
            <a:ext uri="{FF2B5EF4-FFF2-40B4-BE49-F238E27FC236}">
              <a16:creationId xmlns:a16="http://schemas.microsoft.com/office/drawing/2014/main" id="{993D9912-21C5-4C23-BBA2-A4ECD7AFBF9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89398" y="4768854"/>
          <a:ext cx="3392246" cy="2434784"/>
        </a:xfrm>
        <a:prstGeom prst="rect">
          <a:avLst/>
        </a:prstGeom>
      </xdr:spPr>
    </xdr:pic>
    <xdr:clientData/>
  </xdr:twoCellAnchor>
  <xdr:twoCellAnchor editAs="oneCell">
    <xdr:from>
      <xdr:col>8</xdr:col>
      <xdr:colOff>665496</xdr:colOff>
      <xdr:row>22</xdr:row>
      <xdr:rowOff>71983</xdr:rowOff>
    </xdr:from>
    <xdr:to>
      <xdr:col>10</xdr:col>
      <xdr:colOff>249531</xdr:colOff>
      <xdr:row>35</xdr:row>
      <xdr:rowOff>108017</xdr:rowOff>
    </xdr:to>
    <xdr:pic>
      <xdr:nvPicPr>
        <xdr:cNvPr id="9" name="Imagen 8">
          <a:extLst>
            <a:ext uri="{FF2B5EF4-FFF2-40B4-BE49-F238E27FC236}">
              <a16:creationId xmlns:a16="http://schemas.microsoft.com/office/drawing/2014/main" id="{C8EB7FB7-169C-42AD-ACC2-30FF8B83875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656596" y="4796383"/>
          <a:ext cx="1923375" cy="2428714"/>
        </a:xfrm>
        <a:prstGeom prst="rect">
          <a:avLst/>
        </a:prstGeom>
      </xdr:spPr>
    </xdr:pic>
    <xdr:clientData/>
  </xdr:twoCellAnchor>
  <xdr:twoCellAnchor editAs="oneCell">
    <xdr:from>
      <xdr:col>2</xdr:col>
      <xdr:colOff>58306</xdr:colOff>
      <xdr:row>55</xdr:row>
      <xdr:rowOff>54974</xdr:rowOff>
    </xdr:from>
    <xdr:to>
      <xdr:col>6</xdr:col>
      <xdr:colOff>721108</xdr:colOff>
      <xdr:row>68</xdr:row>
      <xdr:rowOff>91008</xdr:rowOff>
    </xdr:to>
    <xdr:pic>
      <xdr:nvPicPr>
        <xdr:cNvPr id="10" name="Imagen 9">
          <a:extLst>
            <a:ext uri="{FF2B5EF4-FFF2-40B4-BE49-F238E27FC236}">
              <a16:creationId xmlns:a16="http://schemas.microsoft.com/office/drawing/2014/main" id="{7DD22555-42F2-4E60-A06E-67DD7F0210C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622186" y="11972654"/>
          <a:ext cx="3383142" cy="2428714"/>
        </a:xfrm>
        <a:prstGeom prst="rect">
          <a:avLst/>
        </a:prstGeom>
      </xdr:spPr>
    </xdr:pic>
    <xdr:clientData/>
  </xdr:twoCellAnchor>
  <xdr:twoCellAnchor editAs="oneCell">
    <xdr:from>
      <xdr:col>7</xdr:col>
      <xdr:colOff>563314</xdr:colOff>
      <xdr:row>55</xdr:row>
      <xdr:rowOff>46470</xdr:rowOff>
    </xdr:from>
    <xdr:to>
      <xdr:col>11</xdr:col>
      <xdr:colOff>132075</xdr:colOff>
      <xdr:row>68</xdr:row>
      <xdr:rowOff>82504</xdr:rowOff>
    </xdr:to>
    <xdr:pic>
      <xdr:nvPicPr>
        <xdr:cNvPr id="11" name="Imagen 10">
          <a:extLst>
            <a:ext uri="{FF2B5EF4-FFF2-40B4-BE49-F238E27FC236}">
              <a16:creationId xmlns:a16="http://schemas.microsoft.com/office/drawing/2014/main" id="{D5357586-BBE1-48F2-AE95-592872C330D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967674" y="11964150"/>
          <a:ext cx="3416861" cy="2428714"/>
        </a:xfrm>
        <a:prstGeom prst="rect">
          <a:avLst/>
        </a:prstGeom>
      </xdr:spPr>
    </xdr:pic>
    <xdr:clientData/>
  </xdr:twoCellAnchor>
  <xdr:twoCellAnchor editAs="oneCell">
    <xdr:from>
      <xdr:col>7</xdr:col>
      <xdr:colOff>415492</xdr:colOff>
      <xdr:row>119</xdr:row>
      <xdr:rowOff>79260</xdr:rowOff>
    </xdr:from>
    <xdr:to>
      <xdr:col>10</xdr:col>
      <xdr:colOff>874187</xdr:colOff>
      <xdr:row>132</xdr:row>
      <xdr:rowOff>106190</xdr:rowOff>
    </xdr:to>
    <xdr:pic>
      <xdr:nvPicPr>
        <xdr:cNvPr id="12" name="Imagen 11">
          <a:extLst>
            <a:ext uri="{FF2B5EF4-FFF2-40B4-BE49-F238E27FC236}">
              <a16:creationId xmlns:a16="http://schemas.microsoft.com/office/drawing/2014/main" id="{6D8420AA-D3F4-44B9-A63C-02AE34E7DDA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19852" y="23945100"/>
          <a:ext cx="3384775" cy="2419610"/>
        </a:xfrm>
        <a:prstGeom prst="rect">
          <a:avLst/>
        </a:prstGeom>
      </xdr:spPr>
    </xdr:pic>
    <xdr:clientData/>
  </xdr:twoCellAnchor>
  <xdr:twoCellAnchor editAs="oneCell">
    <xdr:from>
      <xdr:col>2</xdr:col>
      <xdr:colOff>58306</xdr:colOff>
      <xdr:row>71</xdr:row>
      <xdr:rowOff>37965</xdr:rowOff>
    </xdr:from>
    <xdr:to>
      <xdr:col>6</xdr:col>
      <xdr:colOff>721108</xdr:colOff>
      <xdr:row>84</xdr:row>
      <xdr:rowOff>74000</xdr:rowOff>
    </xdr:to>
    <xdr:pic>
      <xdr:nvPicPr>
        <xdr:cNvPr id="13" name="Imagen 12">
          <a:extLst>
            <a:ext uri="{FF2B5EF4-FFF2-40B4-BE49-F238E27FC236}">
              <a16:creationId xmlns:a16="http://schemas.microsoft.com/office/drawing/2014/main" id="{D9B0A538-2EC7-4CFC-946C-D6A531A564F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622186" y="14942685"/>
          <a:ext cx="3383142" cy="2428715"/>
        </a:xfrm>
        <a:prstGeom prst="rect">
          <a:avLst/>
        </a:prstGeom>
      </xdr:spPr>
    </xdr:pic>
    <xdr:clientData/>
  </xdr:twoCellAnchor>
  <xdr:twoCellAnchor editAs="oneCell">
    <xdr:from>
      <xdr:col>7</xdr:col>
      <xdr:colOff>413477</xdr:colOff>
      <xdr:row>71</xdr:row>
      <xdr:rowOff>43223</xdr:rowOff>
    </xdr:from>
    <xdr:to>
      <xdr:col>10</xdr:col>
      <xdr:colOff>878241</xdr:colOff>
      <xdr:row>84</xdr:row>
      <xdr:rowOff>76224</xdr:rowOff>
    </xdr:to>
    <xdr:pic>
      <xdr:nvPicPr>
        <xdr:cNvPr id="14" name="Imagen 13">
          <a:extLst>
            <a:ext uri="{FF2B5EF4-FFF2-40B4-BE49-F238E27FC236}">
              <a16:creationId xmlns:a16="http://schemas.microsoft.com/office/drawing/2014/main" id="{89E5FC2D-B027-48CD-9680-1F047F07E48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817837" y="14947943"/>
          <a:ext cx="3390844" cy="2425681"/>
        </a:xfrm>
        <a:prstGeom prst="rect">
          <a:avLst/>
        </a:prstGeom>
      </xdr:spPr>
    </xdr:pic>
    <xdr:clientData/>
  </xdr:twoCellAnchor>
  <xdr:twoCellAnchor editAs="oneCell">
    <xdr:from>
      <xdr:col>2</xdr:col>
      <xdr:colOff>136074</xdr:colOff>
      <xdr:row>119</xdr:row>
      <xdr:rowOff>52957</xdr:rowOff>
    </xdr:from>
    <xdr:to>
      <xdr:col>6</xdr:col>
      <xdr:colOff>807980</xdr:colOff>
      <xdr:row>132</xdr:row>
      <xdr:rowOff>95061</xdr:rowOff>
    </xdr:to>
    <xdr:pic>
      <xdr:nvPicPr>
        <xdr:cNvPr id="15" name="Imagen 14">
          <a:extLst>
            <a:ext uri="{FF2B5EF4-FFF2-40B4-BE49-F238E27FC236}">
              <a16:creationId xmlns:a16="http://schemas.microsoft.com/office/drawing/2014/main" id="{8A433737-83C0-4C3E-8DEA-9E93D79AF8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99954" y="23918797"/>
          <a:ext cx="3392246" cy="2434784"/>
        </a:xfrm>
        <a:prstGeom prst="rect">
          <a:avLst/>
        </a:prstGeom>
      </xdr:spPr>
    </xdr:pic>
    <xdr:clientData/>
  </xdr:twoCellAnchor>
  <xdr:twoCellAnchor editAs="oneCell">
    <xdr:from>
      <xdr:col>3</xdr:col>
      <xdr:colOff>293316</xdr:colOff>
      <xdr:row>135</xdr:row>
      <xdr:rowOff>77242</xdr:rowOff>
    </xdr:from>
    <xdr:to>
      <xdr:col>6</xdr:col>
      <xdr:colOff>58380</xdr:colOff>
      <xdr:row>148</xdr:row>
      <xdr:rowOff>110242</xdr:rowOff>
    </xdr:to>
    <xdr:pic>
      <xdr:nvPicPr>
        <xdr:cNvPr id="16" name="Imagen 15">
          <a:extLst>
            <a:ext uri="{FF2B5EF4-FFF2-40B4-BE49-F238E27FC236}">
              <a16:creationId xmlns:a16="http://schemas.microsoft.com/office/drawing/2014/main" id="{6EB574B3-C384-4190-99F4-497FF46DA08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428696" y="26930122"/>
          <a:ext cx="1913904" cy="2425680"/>
        </a:xfrm>
        <a:prstGeom prst="rect">
          <a:avLst/>
        </a:prstGeom>
      </xdr:spPr>
    </xdr:pic>
    <xdr:clientData/>
  </xdr:twoCellAnchor>
  <xdr:twoCellAnchor editAs="oneCell">
    <xdr:from>
      <xdr:col>8</xdr:col>
      <xdr:colOff>19028</xdr:colOff>
      <xdr:row>135</xdr:row>
      <xdr:rowOff>56989</xdr:rowOff>
    </xdr:from>
    <xdr:to>
      <xdr:col>11</xdr:col>
      <xdr:colOff>157588</xdr:colOff>
      <xdr:row>148</xdr:row>
      <xdr:rowOff>86955</xdr:rowOff>
    </xdr:to>
    <xdr:pic>
      <xdr:nvPicPr>
        <xdr:cNvPr id="17" name="Imagen 16">
          <a:extLst>
            <a:ext uri="{FF2B5EF4-FFF2-40B4-BE49-F238E27FC236}">
              <a16:creationId xmlns:a16="http://schemas.microsoft.com/office/drawing/2014/main" id="{7D1B2765-5F16-4C09-ACDD-5F1B126FD09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010128" y="26909869"/>
          <a:ext cx="3399920" cy="2422646"/>
        </a:xfrm>
        <a:prstGeom prst="rect">
          <a:avLst/>
        </a:prstGeom>
      </xdr:spPr>
    </xdr:pic>
    <xdr:clientData/>
  </xdr:twoCellAnchor>
  <xdr:twoCellAnchor editAs="oneCell">
    <xdr:from>
      <xdr:col>3</xdr:col>
      <xdr:colOff>203014</xdr:colOff>
      <xdr:row>87</xdr:row>
      <xdr:rowOff>71983</xdr:rowOff>
    </xdr:from>
    <xdr:to>
      <xdr:col>5</xdr:col>
      <xdr:colOff>762027</xdr:colOff>
      <xdr:row>100</xdr:row>
      <xdr:rowOff>108017</xdr:rowOff>
    </xdr:to>
    <xdr:pic>
      <xdr:nvPicPr>
        <xdr:cNvPr id="18" name="Imagen 17">
          <a:extLst>
            <a:ext uri="{FF2B5EF4-FFF2-40B4-BE49-F238E27FC236}">
              <a16:creationId xmlns:a16="http://schemas.microsoft.com/office/drawing/2014/main" id="{995BA391-ACD6-4BD1-8671-B0484CFB67E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338394" y="17963743"/>
          <a:ext cx="1892513" cy="2428714"/>
        </a:xfrm>
        <a:prstGeom prst="rect">
          <a:avLst/>
        </a:prstGeom>
      </xdr:spPr>
    </xdr:pic>
    <xdr:clientData/>
  </xdr:twoCellAnchor>
  <xdr:twoCellAnchor editAs="oneCell">
    <xdr:from>
      <xdr:col>7</xdr:col>
      <xdr:colOff>353946</xdr:colOff>
      <xdr:row>87</xdr:row>
      <xdr:rowOff>94251</xdr:rowOff>
    </xdr:from>
    <xdr:to>
      <xdr:col>10</xdr:col>
      <xdr:colOff>818710</xdr:colOff>
      <xdr:row>100</xdr:row>
      <xdr:rowOff>127251</xdr:rowOff>
    </xdr:to>
    <xdr:pic>
      <xdr:nvPicPr>
        <xdr:cNvPr id="19" name="Imagen 18">
          <a:extLst>
            <a:ext uri="{FF2B5EF4-FFF2-40B4-BE49-F238E27FC236}">
              <a16:creationId xmlns:a16="http://schemas.microsoft.com/office/drawing/2014/main" id="{7EB3DE7C-1FF9-4DC2-A098-CD72286414E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758306" y="17986011"/>
          <a:ext cx="3390844" cy="2425680"/>
        </a:xfrm>
        <a:prstGeom prst="rect">
          <a:avLst/>
        </a:prstGeom>
      </xdr:spPr>
    </xdr:pic>
    <xdr:clientData/>
  </xdr:twoCellAnchor>
  <xdr:twoCellAnchor editAs="oneCell">
    <xdr:from>
      <xdr:col>2</xdr:col>
      <xdr:colOff>95165</xdr:colOff>
      <xdr:row>103</xdr:row>
      <xdr:rowOff>63479</xdr:rowOff>
    </xdr:from>
    <xdr:to>
      <xdr:col>6</xdr:col>
      <xdr:colOff>760154</xdr:colOff>
      <xdr:row>116</xdr:row>
      <xdr:rowOff>99513</xdr:rowOff>
    </xdr:to>
    <xdr:pic>
      <xdr:nvPicPr>
        <xdr:cNvPr id="20" name="Imagen 19">
          <a:extLst>
            <a:ext uri="{FF2B5EF4-FFF2-40B4-BE49-F238E27FC236}">
              <a16:creationId xmlns:a16="http://schemas.microsoft.com/office/drawing/2014/main" id="{2CF420B4-675A-41FB-B444-AFDC1A1E11A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659045" y="20942279"/>
          <a:ext cx="3385329" cy="2428714"/>
        </a:xfrm>
        <a:prstGeom prst="rect">
          <a:avLst/>
        </a:prstGeom>
      </xdr:spPr>
    </xdr:pic>
    <xdr:clientData/>
  </xdr:twoCellAnchor>
  <xdr:twoCellAnchor editAs="oneCell">
    <xdr:from>
      <xdr:col>7</xdr:col>
      <xdr:colOff>401730</xdr:colOff>
      <xdr:row>151</xdr:row>
      <xdr:rowOff>63477</xdr:rowOff>
    </xdr:from>
    <xdr:to>
      <xdr:col>10</xdr:col>
      <xdr:colOff>863459</xdr:colOff>
      <xdr:row>164</xdr:row>
      <xdr:rowOff>99511</xdr:rowOff>
    </xdr:to>
    <xdr:pic>
      <xdr:nvPicPr>
        <xdr:cNvPr id="21" name="Imagen 20">
          <a:extLst>
            <a:ext uri="{FF2B5EF4-FFF2-40B4-BE49-F238E27FC236}">
              <a16:creationId xmlns:a16="http://schemas.microsoft.com/office/drawing/2014/main" id="{DEE00E36-BA6C-4E9B-9855-E95AF694480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06090" y="29903397"/>
          <a:ext cx="3387809" cy="2428714"/>
        </a:xfrm>
        <a:prstGeom prst="rect">
          <a:avLst/>
        </a:prstGeom>
      </xdr:spPr>
    </xdr:pic>
    <xdr:clientData/>
  </xdr:twoCellAnchor>
  <xdr:twoCellAnchor editAs="oneCell">
    <xdr:from>
      <xdr:col>2</xdr:col>
      <xdr:colOff>98812</xdr:colOff>
      <xdr:row>151</xdr:row>
      <xdr:rowOff>63479</xdr:rowOff>
    </xdr:from>
    <xdr:to>
      <xdr:col>6</xdr:col>
      <xdr:colOff>767683</xdr:colOff>
      <xdr:row>164</xdr:row>
      <xdr:rowOff>99513</xdr:rowOff>
    </xdr:to>
    <xdr:pic>
      <xdr:nvPicPr>
        <xdr:cNvPr id="22" name="Imagen 21">
          <a:extLst>
            <a:ext uri="{FF2B5EF4-FFF2-40B4-BE49-F238E27FC236}">
              <a16:creationId xmlns:a16="http://schemas.microsoft.com/office/drawing/2014/main" id="{89DC4ECF-EDE3-4E12-969A-04D3D1C8AF7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662692" y="29903399"/>
          <a:ext cx="3389211" cy="2428714"/>
        </a:xfrm>
        <a:prstGeom prst="rect">
          <a:avLst/>
        </a:prstGeom>
      </xdr:spPr>
    </xdr:pic>
    <xdr:clientData/>
  </xdr:twoCellAnchor>
  <xdr:twoCellAnchor editAs="oneCell">
    <xdr:from>
      <xdr:col>7</xdr:col>
      <xdr:colOff>385948</xdr:colOff>
      <xdr:row>103</xdr:row>
      <xdr:rowOff>51730</xdr:rowOff>
    </xdr:from>
    <xdr:to>
      <xdr:col>10</xdr:col>
      <xdr:colOff>856783</xdr:colOff>
      <xdr:row>116</xdr:row>
      <xdr:rowOff>84730</xdr:rowOff>
    </xdr:to>
    <xdr:pic>
      <xdr:nvPicPr>
        <xdr:cNvPr id="23" name="Imagen 22">
          <a:extLst>
            <a:ext uri="{FF2B5EF4-FFF2-40B4-BE49-F238E27FC236}">
              <a16:creationId xmlns:a16="http://schemas.microsoft.com/office/drawing/2014/main" id="{EE075175-93E1-4968-809F-29D378658E3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790308" y="20930530"/>
          <a:ext cx="3396915" cy="2425680"/>
        </a:xfrm>
        <a:prstGeom prst="rect">
          <a:avLst/>
        </a:prstGeom>
      </xdr:spPr>
    </xdr:pic>
    <xdr:clientData/>
  </xdr:twoCellAnchor>
  <xdr:twoCellAnchor editAs="oneCell">
    <xdr:from>
      <xdr:col>2</xdr:col>
      <xdr:colOff>69651</xdr:colOff>
      <xdr:row>167</xdr:row>
      <xdr:rowOff>61463</xdr:rowOff>
    </xdr:from>
    <xdr:to>
      <xdr:col>6</xdr:col>
      <xdr:colOff>734640</xdr:colOff>
      <xdr:row>180</xdr:row>
      <xdr:rowOff>103567</xdr:rowOff>
    </xdr:to>
    <xdr:pic>
      <xdr:nvPicPr>
        <xdr:cNvPr id="24" name="Imagen 23">
          <a:extLst>
            <a:ext uri="{FF2B5EF4-FFF2-40B4-BE49-F238E27FC236}">
              <a16:creationId xmlns:a16="http://schemas.microsoft.com/office/drawing/2014/main" id="{BB12AE20-CA61-4EB2-A470-D6554FE8897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33531" y="32888423"/>
          <a:ext cx="3385329" cy="2434784"/>
        </a:xfrm>
        <a:prstGeom prst="rect">
          <a:avLst/>
        </a:prstGeom>
      </xdr:spPr>
    </xdr:pic>
    <xdr:clientData/>
  </xdr:twoCellAnchor>
  <xdr:twoCellAnchor editAs="oneCell">
    <xdr:from>
      <xdr:col>7</xdr:col>
      <xdr:colOff>421982</xdr:colOff>
      <xdr:row>167</xdr:row>
      <xdr:rowOff>66724</xdr:rowOff>
    </xdr:from>
    <xdr:to>
      <xdr:col>10</xdr:col>
      <xdr:colOff>886746</xdr:colOff>
      <xdr:row>180</xdr:row>
      <xdr:rowOff>105793</xdr:rowOff>
    </xdr:to>
    <xdr:pic>
      <xdr:nvPicPr>
        <xdr:cNvPr id="25" name="Imagen 24">
          <a:extLst>
            <a:ext uri="{FF2B5EF4-FFF2-40B4-BE49-F238E27FC236}">
              <a16:creationId xmlns:a16="http://schemas.microsoft.com/office/drawing/2014/main" id="{5CE8AE88-1AE1-4843-85E9-07F7B876177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826342" y="32893684"/>
          <a:ext cx="3390844" cy="2431749"/>
        </a:xfrm>
        <a:prstGeom prst="rect">
          <a:avLst/>
        </a:prstGeom>
      </xdr:spPr>
    </xdr:pic>
    <xdr:clientData/>
  </xdr:twoCellAnchor>
  <xdr:twoCellAnchor editAs="oneCell">
    <xdr:from>
      <xdr:col>7</xdr:col>
      <xdr:colOff>267889</xdr:colOff>
      <xdr:row>248</xdr:row>
      <xdr:rowOff>49771</xdr:rowOff>
    </xdr:from>
    <xdr:to>
      <xdr:col>11</xdr:col>
      <xdr:colOff>174400</xdr:colOff>
      <xdr:row>261</xdr:row>
      <xdr:rowOff>155744</xdr:rowOff>
    </xdr:to>
    <xdr:pic>
      <xdr:nvPicPr>
        <xdr:cNvPr id="26" name="Imagen 25">
          <a:extLst>
            <a:ext uri="{FF2B5EF4-FFF2-40B4-BE49-F238E27FC236}">
              <a16:creationId xmlns:a16="http://schemas.microsoft.com/office/drawing/2014/main" id="{9457DB93-C970-44AF-AFF7-14D52089181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672249" y="51271411"/>
          <a:ext cx="3754611" cy="2681533"/>
        </a:xfrm>
        <a:prstGeom prst="rect">
          <a:avLst/>
        </a:prstGeom>
      </xdr:spPr>
    </xdr:pic>
    <xdr:clientData/>
  </xdr:twoCellAnchor>
  <xdr:twoCellAnchor editAs="oneCell">
    <xdr:from>
      <xdr:col>7</xdr:col>
      <xdr:colOff>284126</xdr:colOff>
      <xdr:row>232</xdr:row>
      <xdr:rowOff>46678</xdr:rowOff>
    </xdr:from>
    <xdr:to>
      <xdr:col>11</xdr:col>
      <xdr:colOff>180622</xdr:colOff>
      <xdr:row>245</xdr:row>
      <xdr:rowOff>149313</xdr:rowOff>
    </xdr:to>
    <xdr:pic>
      <xdr:nvPicPr>
        <xdr:cNvPr id="27" name="Imagen 26">
          <a:extLst>
            <a:ext uri="{FF2B5EF4-FFF2-40B4-BE49-F238E27FC236}">
              <a16:creationId xmlns:a16="http://schemas.microsoft.com/office/drawing/2014/main" id="{AFC54ECA-2368-4C9C-BA3F-9DE4CC7F7ED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688486" y="48098398"/>
          <a:ext cx="3744596" cy="2678195"/>
        </a:xfrm>
        <a:prstGeom prst="rect">
          <a:avLst/>
        </a:prstGeom>
      </xdr:spPr>
    </xdr:pic>
    <xdr:clientData/>
  </xdr:twoCellAnchor>
  <xdr:twoCellAnchor editAs="oneCell">
    <xdr:from>
      <xdr:col>1</xdr:col>
      <xdr:colOff>191351</xdr:colOff>
      <xdr:row>232</xdr:row>
      <xdr:rowOff>63689</xdr:rowOff>
    </xdr:from>
    <xdr:to>
      <xdr:col>6</xdr:col>
      <xdr:colOff>880272</xdr:colOff>
      <xdr:row>245</xdr:row>
      <xdr:rowOff>166324</xdr:rowOff>
    </xdr:to>
    <xdr:pic>
      <xdr:nvPicPr>
        <xdr:cNvPr id="28" name="Imagen 27">
          <a:extLst>
            <a:ext uri="{FF2B5EF4-FFF2-40B4-BE49-F238E27FC236}">
              <a16:creationId xmlns:a16="http://schemas.microsoft.com/office/drawing/2014/main" id="{EF0821A1-E9D0-4A01-BC04-6764DED7C4B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35191" y="48115409"/>
          <a:ext cx="3729301" cy="2678195"/>
        </a:xfrm>
        <a:prstGeom prst="rect">
          <a:avLst/>
        </a:prstGeom>
      </xdr:spPr>
    </xdr:pic>
    <xdr:clientData/>
  </xdr:twoCellAnchor>
  <xdr:twoCellAnchor editAs="oneCell">
    <xdr:from>
      <xdr:col>1</xdr:col>
      <xdr:colOff>167797</xdr:colOff>
      <xdr:row>248</xdr:row>
      <xdr:rowOff>60592</xdr:rowOff>
    </xdr:from>
    <xdr:to>
      <xdr:col>6</xdr:col>
      <xdr:colOff>849109</xdr:colOff>
      <xdr:row>261</xdr:row>
      <xdr:rowOff>159890</xdr:rowOff>
    </xdr:to>
    <xdr:pic>
      <xdr:nvPicPr>
        <xdr:cNvPr id="29" name="Imagen 28">
          <a:extLst>
            <a:ext uri="{FF2B5EF4-FFF2-40B4-BE49-F238E27FC236}">
              <a16:creationId xmlns:a16="http://schemas.microsoft.com/office/drawing/2014/main" id="{66844B66-2979-4E11-8E8B-6017397BCB4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11637" y="51282232"/>
          <a:ext cx="3721692" cy="2674858"/>
        </a:xfrm>
        <a:prstGeom prst="rect">
          <a:avLst/>
        </a:prstGeom>
      </xdr:spPr>
    </xdr:pic>
    <xdr:clientData/>
  </xdr:twoCellAnchor>
  <xdr:twoCellAnchor editAs="oneCell">
    <xdr:from>
      <xdr:col>1</xdr:col>
      <xdr:colOff>194443</xdr:colOff>
      <xdr:row>265</xdr:row>
      <xdr:rowOff>32761</xdr:rowOff>
    </xdr:from>
    <xdr:to>
      <xdr:col>6</xdr:col>
      <xdr:colOff>886703</xdr:colOff>
      <xdr:row>278</xdr:row>
      <xdr:rowOff>138734</xdr:rowOff>
    </xdr:to>
    <xdr:pic>
      <xdr:nvPicPr>
        <xdr:cNvPr id="30" name="Imagen 29">
          <a:extLst>
            <a:ext uri="{FF2B5EF4-FFF2-40B4-BE49-F238E27FC236}">
              <a16:creationId xmlns:a16="http://schemas.microsoft.com/office/drawing/2014/main" id="{C9C1F7E9-4F29-43B0-8466-46DA10CE32D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38283" y="55643521"/>
          <a:ext cx="3732640" cy="2681533"/>
        </a:xfrm>
        <a:prstGeom prst="rect">
          <a:avLst/>
        </a:prstGeom>
      </xdr:spPr>
    </xdr:pic>
    <xdr:clientData/>
  </xdr:twoCellAnchor>
  <xdr:twoCellAnchor editAs="oneCell">
    <xdr:from>
      <xdr:col>8</xdr:col>
      <xdr:colOff>436264</xdr:colOff>
      <xdr:row>264</xdr:row>
      <xdr:rowOff>1207634</xdr:rowOff>
    </xdr:from>
    <xdr:to>
      <xdr:col>10</xdr:col>
      <xdr:colOff>206622</xdr:colOff>
      <xdr:row>278</xdr:row>
      <xdr:rowOff>90793</xdr:rowOff>
    </xdr:to>
    <xdr:pic>
      <xdr:nvPicPr>
        <xdr:cNvPr id="31" name="Imagen 30">
          <a:extLst>
            <a:ext uri="{FF2B5EF4-FFF2-40B4-BE49-F238E27FC236}">
              <a16:creationId xmlns:a16="http://schemas.microsoft.com/office/drawing/2014/main" id="{D20BA1F9-006F-4C40-A361-A1CD66DE668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427364" y="55599194"/>
          <a:ext cx="2109698" cy="2677919"/>
        </a:xfrm>
        <a:prstGeom prst="rect">
          <a:avLst/>
        </a:prstGeom>
      </xdr:spPr>
    </xdr:pic>
    <xdr:clientData/>
  </xdr:twoCellAnchor>
  <xdr:twoCellAnchor editAs="oneCell">
    <xdr:from>
      <xdr:col>8</xdr:col>
      <xdr:colOff>543730</xdr:colOff>
      <xdr:row>281</xdr:row>
      <xdr:rowOff>26574</xdr:rowOff>
    </xdr:from>
    <xdr:to>
      <xdr:col>10</xdr:col>
      <xdr:colOff>310749</xdr:colOff>
      <xdr:row>294</xdr:row>
      <xdr:rowOff>125872</xdr:rowOff>
    </xdr:to>
    <xdr:pic>
      <xdr:nvPicPr>
        <xdr:cNvPr id="32" name="Imagen 31">
          <a:extLst>
            <a:ext uri="{FF2B5EF4-FFF2-40B4-BE49-F238E27FC236}">
              <a16:creationId xmlns:a16="http://schemas.microsoft.com/office/drawing/2014/main" id="{FE783A8B-4C1C-4355-936C-39B41DA4B31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534830" y="58807254"/>
          <a:ext cx="2106359" cy="2674858"/>
        </a:xfrm>
        <a:prstGeom prst="rect">
          <a:avLst/>
        </a:prstGeom>
      </xdr:spPr>
    </xdr:pic>
    <xdr:clientData/>
  </xdr:twoCellAnchor>
  <xdr:oneCellAnchor>
    <xdr:from>
      <xdr:col>3</xdr:col>
      <xdr:colOff>200456</xdr:colOff>
      <xdr:row>281</xdr:row>
      <xdr:rowOff>55181</xdr:rowOff>
    </xdr:from>
    <xdr:ext cx="2042879" cy="2730515"/>
    <xdr:pic>
      <xdr:nvPicPr>
        <xdr:cNvPr id="33" name="Imagen 32">
          <a:extLst>
            <a:ext uri="{FF2B5EF4-FFF2-40B4-BE49-F238E27FC236}">
              <a16:creationId xmlns:a16="http://schemas.microsoft.com/office/drawing/2014/main" id="{1BE834C3-006E-475B-8370-20D1E6EAAC1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1335836" y="58835861"/>
          <a:ext cx="2042879" cy="2730515"/>
        </a:xfrm>
        <a:prstGeom prst="rect">
          <a:avLst/>
        </a:prstGeom>
      </xdr:spPr>
    </xdr:pic>
    <xdr:clientData/>
  </xdr:oneCellAnchor>
  <xdr:twoCellAnchor editAs="oneCell">
    <xdr:from>
      <xdr:col>7</xdr:col>
      <xdr:colOff>327422</xdr:colOff>
      <xdr:row>378</xdr:row>
      <xdr:rowOff>35854</xdr:rowOff>
    </xdr:from>
    <xdr:to>
      <xdr:col>11</xdr:col>
      <xdr:colOff>233933</xdr:colOff>
      <xdr:row>391</xdr:row>
      <xdr:rowOff>145166</xdr:rowOff>
    </xdr:to>
    <xdr:pic>
      <xdr:nvPicPr>
        <xdr:cNvPr id="34" name="Imagen 33">
          <a:extLst>
            <a:ext uri="{FF2B5EF4-FFF2-40B4-BE49-F238E27FC236}">
              <a16:creationId xmlns:a16="http://schemas.microsoft.com/office/drawing/2014/main" id="{B3E46DE8-5DDB-4337-B0C7-F9640BD1AD1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731782" y="79215274"/>
          <a:ext cx="3754611" cy="2684872"/>
        </a:xfrm>
        <a:prstGeom prst="rect">
          <a:avLst/>
        </a:prstGeom>
      </xdr:spPr>
    </xdr:pic>
    <xdr:clientData/>
  </xdr:twoCellAnchor>
  <xdr:twoCellAnchor editAs="oneCell">
    <xdr:from>
      <xdr:col>7</xdr:col>
      <xdr:colOff>409374</xdr:colOff>
      <xdr:row>298</xdr:row>
      <xdr:rowOff>41266</xdr:rowOff>
    </xdr:from>
    <xdr:to>
      <xdr:col>11</xdr:col>
      <xdr:colOff>312546</xdr:colOff>
      <xdr:row>311</xdr:row>
      <xdr:rowOff>147239</xdr:rowOff>
    </xdr:to>
    <xdr:pic>
      <xdr:nvPicPr>
        <xdr:cNvPr id="35" name="Imagen 34">
          <a:extLst>
            <a:ext uri="{FF2B5EF4-FFF2-40B4-BE49-F238E27FC236}">
              <a16:creationId xmlns:a16="http://schemas.microsoft.com/office/drawing/2014/main" id="{0EE90A84-1CA7-4053-AC06-BA80EC8E99FC}"/>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813734" y="63371086"/>
          <a:ext cx="3751272" cy="2681533"/>
        </a:xfrm>
        <a:prstGeom prst="rect">
          <a:avLst/>
        </a:prstGeom>
      </xdr:spPr>
    </xdr:pic>
    <xdr:clientData/>
  </xdr:twoCellAnchor>
  <xdr:twoCellAnchor editAs="oneCell">
    <xdr:from>
      <xdr:col>1</xdr:col>
      <xdr:colOff>236192</xdr:colOff>
      <xdr:row>298</xdr:row>
      <xdr:rowOff>38172</xdr:rowOff>
    </xdr:from>
    <xdr:to>
      <xdr:col>6</xdr:col>
      <xdr:colOff>918436</xdr:colOff>
      <xdr:row>311</xdr:row>
      <xdr:rowOff>140808</xdr:rowOff>
    </xdr:to>
    <xdr:pic>
      <xdr:nvPicPr>
        <xdr:cNvPr id="36" name="Imagen 35">
          <a:extLst>
            <a:ext uri="{FF2B5EF4-FFF2-40B4-BE49-F238E27FC236}">
              <a16:creationId xmlns:a16="http://schemas.microsoft.com/office/drawing/2014/main" id="{CF087994-B99A-4B6C-A866-88E92FA9B7A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80032" y="63367992"/>
          <a:ext cx="3722624" cy="2678196"/>
        </a:xfrm>
        <a:prstGeom prst="rect">
          <a:avLst/>
        </a:prstGeom>
      </xdr:spPr>
    </xdr:pic>
    <xdr:clientData/>
  </xdr:twoCellAnchor>
  <xdr:twoCellAnchor editAs="oneCell">
    <xdr:from>
      <xdr:col>1</xdr:col>
      <xdr:colOff>211451</xdr:colOff>
      <xdr:row>314</xdr:row>
      <xdr:rowOff>41266</xdr:rowOff>
    </xdr:from>
    <xdr:to>
      <xdr:col>6</xdr:col>
      <xdr:colOff>903711</xdr:colOff>
      <xdr:row>327</xdr:row>
      <xdr:rowOff>147238</xdr:rowOff>
    </xdr:to>
    <xdr:pic>
      <xdr:nvPicPr>
        <xdr:cNvPr id="37" name="Imagen 36">
          <a:extLst>
            <a:ext uri="{FF2B5EF4-FFF2-40B4-BE49-F238E27FC236}">
              <a16:creationId xmlns:a16="http://schemas.microsoft.com/office/drawing/2014/main" id="{D7F42B39-B93A-419E-8A67-3F468ED04DD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55291" y="66541006"/>
          <a:ext cx="3732640" cy="2681532"/>
        </a:xfrm>
        <a:prstGeom prst="rect">
          <a:avLst/>
        </a:prstGeom>
      </xdr:spPr>
    </xdr:pic>
    <xdr:clientData/>
  </xdr:twoCellAnchor>
  <xdr:twoCellAnchor editAs="oneCell">
    <xdr:from>
      <xdr:col>1</xdr:col>
      <xdr:colOff>210679</xdr:colOff>
      <xdr:row>378</xdr:row>
      <xdr:rowOff>52088</xdr:rowOff>
    </xdr:from>
    <xdr:to>
      <xdr:col>6</xdr:col>
      <xdr:colOff>892923</xdr:colOff>
      <xdr:row>391</xdr:row>
      <xdr:rowOff>151386</xdr:rowOff>
    </xdr:to>
    <xdr:pic>
      <xdr:nvPicPr>
        <xdr:cNvPr id="38" name="Imagen 37">
          <a:extLst>
            <a:ext uri="{FF2B5EF4-FFF2-40B4-BE49-F238E27FC236}">
              <a16:creationId xmlns:a16="http://schemas.microsoft.com/office/drawing/2014/main" id="{A686393F-63E1-4337-9D64-A794E780217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54519" y="79231508"/>
          <a:ext cx="3722624" cy="2674858"/>
        </a:xfrm>
        <a:prstGeom prst="rect">
          <a:avLst/>
        </a:prstGeom>
      </xdr:spPr>
    </xdr:pic>
    <xdr:clientData/>
  </xdr:twoCellAnchor>
  <xdr:twoCellAnchor editAs="oneCell">
    <xdr:from>
      <xdr:col>7</xdr:col>
      <xdr:colOff>321237</xdr:colOff>
      <xdr:row>362</xdr:row>
      <xdr:rowOff>41267</xdr:rowOff>
    </xdr:from>
    <xdr:to>
      <xdr:col>11</xdr:col>
      <xdr:colOff>221071</xdr:colOff>
      <xdr:row>375</xdr:row>
      <xdr:rowOff>147239</xdr:rowOff>
    </xdr:to>
    <xdr:pic>
      <xdr:nvPicPr>
        <xdr:cNvPr id="39" name="Imagen 38">
          <a:extLst>
            <a:ext uri="{FF2B5EF4-FFF2-40B4-BE49-F238E27FC236}">
              <a16:creationId xmlns:a16="http://schemas.microsoft.com/office/drawing/2014/main" id="{E373EA44-9ADA-4634-A187-CE698B6B727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4725597" y="76050767"/>
          <a:ext cx="3747934" cy="2681532"/>
        </a:xfrm>
        <a:prstGeom prst="rect">
          <a:avLst/>
        </a:prstGeom>
      </xdr:spPr>
    </xdr:pic>
    <xdr:clientData/>
  </xdr:twoCellAnchor>
  <xdr:twoCellAnchor editAs="oneCell">
    <xdr:from>
      <xdr:col>7</xdr:col>
      <xdr:colOff>431434</xdr:colOff>
      <xdr:row>314</xdr:row>
      <xdr:rowOff>26576</xdr:rowOff>
    </xdr:from>
    <xdr:to>
      <xdr:col>11</xdr:col>
      <xdr:colOff>330336</xdr:colOff>
      <xdr:row>327</xdr:row>
      <xdr:rowOff>125873</xdr:rowOff>
    </xdr:to>
    <xdr:pic>
      <xdr:nvPicPr>
        <xdr:cNvPr id="40" name="Imagen 39">
          <a:extLst>
            <a:ext uri="{FF2B5EF4-FFF2-40B4-BE49-F238E27FC236}">
              <a16:creationId xmlns:a16="http://schemas.microsoft.com/office/drawing/2014/main" id="{D56C71C9-6826-470D-8431-6E96266AB91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835794" y="66526316"/>
          <a:ext cx="3747002" cy="2674857"/>
        </a:xfrm>
        <a:prstGeom prst="rect">
          <a:avLst/>
        </a:prstGeom>
      </xdr:spPr>
    </xdr:pic>
    <xdr:clientData/>
  </xdr:twoCellAnchor>
  <xdr:twoCellAnchor editAs="oneCell">
    <xdr:from>
      <xdr:col>1</xdr:col>
      <xdr:colOff>219182</xdr:colOff>
      <xdr:row>330</xdr:row>
      <xdr:rowOff>52089</xdr:rowOff>
    </xdr:from>
    <xdr:to>
      <xdr:col>6</xdr:col>
      <xdr:colOff>901426</xdr:colOff>
      <xdr:row>343</xdr:row>
      <xdr:rowOff>151386</xdr:rowOff>
    </xdr:to>
    <xdr:pic>
      <xdr:nvPicPr>
        <xdr:cNvPr id="41" name="Imagen 40">
          <a:extLst>
            <a:ext uri="{FF2B5EF4-FFF2-40B4-BE49-F238E27FC236}">
              <a16:creationId xmlns:a16="http://schemas.microsoft.com/office/drawing/2014/main" id="{B73AA162-2E70-4813-AE71-FED48D59A6B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463022" y="69721749"/>
          <a:ext cx="3722624" cy="2674857"/>
        </a:xfrm>
        <a:prstGeom prst="rect">
          <a:avLst/>
        </a:prstGeom>
      </xdr:spPr>
    </xdr:pic>
    <xdr:clientData/>
  </xdr:twoCellAnchor>
  <xdr:twoCellAnchor editAs="oneCell">
    <xdr:from>
      <xdr:col>1</xdr:col>
      <xdr:colOff>219183</xdr:colOff>
      <xdr:row>362</xdr:row>
      <xdr:rowOff>46678</xdr:rowOff>
    </xdr:from>
    <xdr:to>
      <xdr:col>6</xdr:col>
      <xdr:colOff>901427</xdr:colOff>
      <xdr:row>375</xdr:row>
      <xdr:rowOff>149313</xdr:rowOff>
    </xdr:to>
    <xdr:pic>
      <xdr:nvPicPr>
        <xdr:cNvPr id="42" name="Imagen 41">
          <a:extLst>
            <a:ext uri="{FF2B5EF4-FFF2-40B4-BE49-F238E27FC236}">
              <a16:creationId xmlns:a16="http://schemas.microsoft.com/office/drawing/2014/main" id="{C3BA0442-E12A-42CD-9188-E59185BAB41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63023" y="76056178"/>
          <a:ext cx="3722624" cy="2678195"/>
        </a:xfrm>
        <a:prstGeom prst="rect">
          <a:avLst/>
        </a:prstGeom>
      </xdr:spPr>
    </xdr:pic>
    <xdr:clientData/>
  </xdr:twoCellAnchor>
  <xdr:twoCellAnchor editAs="oneCell">
    <xdr:from>
      <xdr:col>7</xdr:col>
      <xdr:colOff>318143</xdr:colOff>
      <xdr:row>330</xdr:row>
      <xdr:rowOff>38173</xdr:rowOff>
    </xdr:from>
    <xdr:to>
      <xdr:col>11</xdr:col>
      <xdr:colOff>214639</xdr:colOff>
      <xdr:row>343</xdr:row>
      <xdr:rowOff>140808</xdr:rowOff>
    </xdr:to>
    <xdr:pic>
      <xdr:nvPicPr>
        <xdr:cNvPr id="43" name="Imagen 42">
          <a:extLst>
            <a:ext uri="{FF2B5EF4-FFF2-40B4-BE49-F238E27FC236}">
              <a16:creationId xmlns:a16="http://schemas.microsoft.com/office/drawing/2014/main" id="{4F0F2DE9-999F-4F7B-A7E1-6E3D86F9EE76}"/>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4722503" y="69707833"/>
          <a:ext cx="3744596" cy="2678195"/>
        </a:xfrm>
        <a:prstGeom prst="rect">
          <a:avLst/>
        </a:prstGeom>
      </xdr:spPr>
    </xdr:pic>
    <xdr:clientData/>
  </xdr:twoCellAnchor>
  <xdr:twoCellAnchor editAs="oneCell">
    <xdr:from>
      <xdr:col>7</xdr:col>
      <xdr:colOff>354895</xdr:colOff>
      <xdr:row>346</xdr:row>
      <xdr:rowOff>38171</xdr:rowOff>
    </xdr:from>
    <xdr:to>
      <xdr:col>11</xdr:col>
      <xdr:colOff>253797</xdr:colOff>
      <xdr:row>359</xdr:row>
      <xdr:rowOff>140807</xdr:rowOff>
    </xdr:to>
    <xdr:pic>
      <xdr:nvPicPr>
        <xdr:cNvPr id="44" name="Imagen 43">
          <a:extLst>
            <a:ext uri="{FF2B5EF4-FFF2-40B4-BE49-F238E27FC236}">
              <a16:creationId xmlns:a16="http://schemas.microsoft.com/office/drawing/2014/main" id="{CB5B5EE1-5155-4EB7-9108-FBA6905C6E14}"/>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759255" y="72877751"/>
          <a:ext cx="3747002" cy="2678196"/>
        </a:xfrm>
        <a:prstGeom prst="rect">
          <a:avLst/>
        </a:prstGeom>
      </xdr:spPr>
    </xdr:pic>
    <xdr:clientData/>
  </xdr:twoCellAnchor>
  <xdr:twoCellAnchor editAs="oneCell">
    <xdr:from>
      <xdr:col>1</xdr:col>
      <xdr:colOff>205266</xdr:colOff>
      <xdr:row>346</xdr:row>
      <xdr:rowOff>44358</xdr:rowOff>
    </xdr:from>
    <xdr:to>
      <xdr:col>6</xdr:col>
      <xdr:colOff>890848</xdr:colOff>
      <xdr:row>359</xdr:row>
      <xdr:rowOff>153670</xdr:rowOff>
    </xdr:to>
    <xdr:pic>
      <xdr:nvPicPr>
        <xdr:cNvPr id="45" name="Imagen 44">
          <a:extLst>
            <a:ext uri="{FF2B5EF4-FFF2-40B4-BE49-F238E27FC236}">
              <a16:creationId xmlns:a16="http://schemas.microsoft.com/office/drawing/2014/main" id="{8289C34C-2651-4618-9C26-8FD98B17039B}"/>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49106" y="72883938"/>
          <a:ext cx="3725962" cy="2684872"/>
        </a:xfrm>
        <a:prstGeom prst="rect">
          <a:avLst/>
        </a:prstGeom>
      </xdr:spPr>
    </xdr:pic>
    <xdr:clientData/>
  </xdr:twoCellAnchor>
  <xdr:twoCellAnchor editAs="oneCell">
    <xdr:from>
      <xdr:col>2</xdr:col>
      <xdr:colOff>21264</xdr:colOff>
      <xdr:row>183</xdr:row>
      <xdr:rowOff>81895</xdr:rowOff>
    </xdr:from>
    <xdr:to>
      <xdr:col>6</xdr:col>
      <xdr:colOff>693170</xdr:colOff>
      <xdr:row>196</xdr:row>
      <xdr:rowOff>120965</xdr:rowOff>
    </xdr:to>
    <xdr:pic>
      <xdr:nvPicPr>
        <xdr:cNvPr id="46" name="Imagen 45">
          <a:extLst>
            <a:ext uri="{FF2B5EF4-FFF2-40B4-BE49-F238E27FC236}">
              <a16:creationId xmlns:a16="http://schemas.microsoft.com/office/drawing/2014/main" id="{D88D8B2E-61FF-4B02-AD2C-ED52CDD87F9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85144" y="35895895"/>
          <a:ext cx="3392246" cy="2431750"/>
        </a:xfrm>
        <a:prstGeom prst="rect">
          <a:avLst/>
        </a:prstGeom>
      </xdr:spPr>
    </xdr:pic>
    <xdr:clientData/>
  </xdr:twoCellAnchor>
  <xdr:twoCellAnchor editAs="oneCell">
    <xdr:from>
      <xdr:col>8</xdr:col>
      <xdr:colOff>637296</xdr:colOff>
      <xdr:row>183</xdr:row>
      <xdr:rowOff>73087</xdr:rowOff>
    </xdr:from>
    <xdr:to>
      <xdr:col>10</xdr:col>
      <xdr:colOff>218295</xdr:colOff>
      <xdr:row>196</xdr:row>
      <xdr:rowOff>106088</xdr:rowOff>
    </xdr:to>
    <xdr:pic>
      <xdr:nvPicPr>
        <xdr:cNvPr id="47" name="Imagen 46">
          <a:extLst>
            <a:ext uri="{FF2B5EF4-FFF2-40B4-BE49-F238E27FC236}">
              <a16:creationId xmlns:a16="http://schemas.microsoft.com/office/drawing/2014/main" id="{D6791DDC-3AF6-478D-BBB5-EE3ECF8568D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628396" y="35887087"/>
          <a:ext cx="1920339" cy="2425681"/>
        </a:xfrm>
        <a:prstGeom prst="rect">
          <a:avLst/>
        </a:prstGeom>
      </xdr:spPr>
    </xdr:pic>
    <xdr:clientData/>
  </xdr:twoCellAnchor>
  <xdr:twoCellAnchor editAs="oneCell">
    <xdr:from>
      <xdr:col>3</xdr:col>
      <xdr:colOff>194760</xdr:colOff>
      <xdr:row>199</xdr:row>
      <xdr:rowOff>64431</xdr:rowOff>
    </xdr:from>
    <xdr:to>
      <xdr:col>5</xdr:col>
      <xdr:colOff>747705</xdr:colOff>
      <xdr:row>212</xdr:row>
      <xdr:rowOff>94397</xdr:rowOff>
    </xdr:to>
    <xdr:pic>
      <xdr:nvPicPr>
        <xdr:cNvPr id="48" name="Imagen 47">
          <a:extLst>
            <a:ext uri="{FF2B5EF4-FFF2-40B4-BE49-F238E27FC236}">
              <a16:creationId xmlns:a16="http://schemas.microsoft.com/office/drawing/2014/main" id="{7B8F1D6F-4185-4699-A4FA-24BC0B6664B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1330140" y="38865471"/>
          <a:ext cx="1886445" cy="2422646"/>
        </a:xfrm>
        <a:prstGeom prst="rect">
          <a:avLst/>
        </a:prstGeom>
      </xdr:spPr>
    </xdr:pic>
    <xdr:clientData/>
  </xdr:twoCellAnchor>
  <xdr:twoCellAnchor editAs="oneCell">
    <xdr:from>
      <xdr:col>8</xdr:col>
      <xdr:colOff>654455</xdr:colOff>
      <xdr:row>199</xdr:row>
      <xdr:rowOff>56230</xdr:rowOff>
    </xdr:from>
    <xdr:to>
      <xdr:col>10</xdr:col>
      <xdr:colOff>238490</xdr:colOff>
      <xdr:row>212</xdr:row>
      <xdr:rowOff>92264</xdr:rowOff>
    </xdr:to>
    <xdr:pic>
      <xdr:nvPicPr>
        <xdr:cNvPr id="49" name="Imagen 48">
          <a:extLst>
            <a:ext uri="{FF2B5EF4-FFF2-40B4-BE49-F238E27FC236}">
              <a16:creationId xmlns:a16="http://schemas.microsoft.com/office/drawing/2014/main" id="{EECE1006-DD14-400F-AD74-918B3878459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5645555" y="38857270"/>
          <a:ext cx="1923375" cy="2428714"/>
        </a:xfrm>
        <a:prstGeom prst="rect">
          <a:avLst/>
        </a:prstGeom>
      </xdr:spPr>
    </xdr:pic>
    <xdr:clientData/>
  </xdr:twoCellAnchor>
  <xdr:twoCellAnchor editAs="oneCell">
    <xdr:from>
      <xdr:col>2</xdr:col>
      <xdr:colOff>54936</xdr:colOff>
      <xdr:row>215</xdr:row>
      <xdr:rowOff>90400</xdr:rowOff>
    </xdr:from>
    <xdr:to>
      <xdr:col>6</xdr:col>
      <xdr:colOff>719925</xdr:colOff>
      <xdr:row>228</xdr:row>
      <xdr:rowOff>129469</xdr:rowOff>
    </xdr:to>
    <xdr:pic>
      <xdr:nvPicPr>
        <xdr:cNvPr id="50" name="Imagen 49">
          <a:extLst>
            <a:ext uri="{FF2B5EF4-FFF2-40B4-BE49-F238E27FC236}">
              <a16:creationId xmlns:a16="http://schemas.microsoft.com/office/drawing/2014/main" id="{F1EF4676-8D4D-4FCE-978C-549B7A35E7FF}"/>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618816" y="41878480"/>
          <a:ext cx="3385329" cy="243174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B1AF0D9-42DB-4E0F-BEF7-319E2B52956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674DB0F-24F7-431F-8A15-AE8288ACB07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3</xdr:col>
      <xdr:colOff>38101</xdr:colOff>
      <xdr:row>6</xdr:row>
      <xdr:rowOff>67222</xdr:rowOff>
    </xdr:from>
    <xdr:to>
      <xdr:col>6</xdr:col>
      <xdr:colOff>47626</xdr:colOff>
      <xdr:row>20</xdr:row>
      <xdr:rowOff>1496</xdr:rowOff>
    </xdr:to>
    <xdr:pic>
      <xdr:nvPicPr>
        <xdr:cNvPr id="4" name="Imagen 3">
          <a:extLst>
            <a:ext uri="{FF2B5EF4-FFF2-40B4-BE49-F238E27FC236}">
              <a16:creationId xmlns:a16="http://schemas.microsoft.com/office/drawing/2014/main" id="{45D0A4E8-0543-47C1-92A8-DE06D3580EFE}"/>
            </a:ext>
          </a:extLst>
        </xdr:cNvPr>
        <xdr:cNvPicPr>
          <a:picLocks noChangeAspect="1"/>
        </xdr:cNvPicPr>
      </xdr:nvPicPr>
      <xdr:blipFill>
        <a:blip xmlns:r="http://schemas.openxmlformats.org/officeDocument/2006/relationships" r:embed="rId3"/>
        <a:stretch>
          <a:fillRect/>
        </a:stretch>
      </xdr:blipFill>
      <xdr:spPr>
        <a:xfrm>
          <a:off x="1173481" y="1804582"/>
          <a:ext cx="2158365" cy="2494594"/>
        </a:xfrm>
        <a:prstGeom prst="rect">
          <a:avLst/>
        </a:prstGeom>
      </xdr:spPr>
    </xdr:pic>
    <xdr:clientData/>
  </xdr:twoCellAnchor>
  <xdr:twoCellAnchor editAs="oneCell">
    <xdr:from>
      <xdr:col>8</xdr:col>
      <xdr:colOff>457201</xdr:colOff>
      <xdr:row>6</xdr:row>
      <xdr:rowOff>12065</xdr:rowOff>
    </xdr:from>
    <xdr:to>
      <xdr:col>10</xdr:col>
      <xdr:colOff>161925</xdr:colOff>
      <xdr:row>19</xdr:row>
      <xdr:rowOff>167639</xdr:rowOff>
    </xdr:to>
    <xdr:pic>
      <xdr:nvPicPr>
        <xdr:cNvPr id="5" name="Imagen 4">
          <a:extLst>
            <a:ext uri="{FF2B5EF4-FFF2-40B4-BE49-F238E27FC236}">
              <a16:creationId xmlns:a16="http://schemas.microsoft.com/office/drawing/2014/main" id="{6D86277C-A6B9-4323-8FC4-6F5FA4B5A161}"/>
            </a:ext>
          </a:extLst>
        </xdr:cNvPr>
        <xdr:cNvPicPr>
          <a:picLocks noChangeAspect="1"/>
        </xdr:cNvPicPr>
      </xdr:nvPicPr>
      <xdr:blipFill>
        <a:blip xmlns:r="http://schemas.openxmlformats.org/officeDocument/2006/relationships" r:embed="rId4"/>
        <a:stretch>
          <a:fillRect/>
        </a:stretch>
      </xdr:blipFill>
      <xdr:spPr>
        <a:xfrm>
          <a:off x="5448301" y="1749425"/>
          <a:ext cx="2044064" cy="2533014"/>
        </a:xfrm>
        <a:prstGeom prst="rect">
          <a:avLst/>
        </a:prstGeom>
      </xdr:spPr>
    </xdr:pic>
    <xdr:clientData/>
  </xdr:twoCellAnchor>
  <xdr:twoCellAnchor editAs="oneCell">
    <xdr:from>
      <xdr:col>3</xdr:col>
      <xdr:colOff>104775</xdr:colOff>
      <xdr:row>22</xdr:row>
      <xdr:rowOff>81438</xdr:rowOff>
    </xdr:from>
    <xdr:to>
      <xdr:col>5</xdr:col>
      <xdr:colOff>714375</xdr:colOff>
      <xdr:row>35</xdr:row>
      <xdr:rowOff>131444</xdr:rowOff>
    </xdr:to>
    <xdr:pic>
      <xdr:nvPicPr>
        <xdr:cNvPr id="6" name="Imagen 5">
          <a:extLst>
            <a:ext uri="{FF2B5EF4-FFF2-40B4-BE49-F238E27FC236}">
              <a16:creationId xmlns:a16="http://schemas.microsoft.com/office/drawing/2014/main" id="{304BB18A-19B0-4C12-B150-BA2E2CB92162}"/>
            </a:ext>
          </a:extLst>
        </xdr:cNvPr>
        <xdr:cNvPicPr>
          <a:picLocks noChangeAspect="1"/>
        </xdr:cNvPicPr>
      </xdr:nvPicPr>
      <xdr:blipFill>
        <a:blip xmlns:r="http://schemas.openxmlformats.org/officeDocument/2006/relationships" r:embed="rId5"/>
        <a:stretch>
          <a:fillRect/>
        </a:stretch>
      </xdr:blipFill>
      <xdr:spPr>
        <a:xfrm>
          <a:off x="1240155" y="4760118"/>
          <a:ext cx="1943100" cy="2427446"/>
        </a:xfrm>
        <a:prstGeom prst="rect">
          <a:avLst/>
        </a:prstGeom>
      </xdr:spPr>
    </xdr:pic>
    <xdr:clientData/>
  </xdr:twoCellAnchor>
  <xdr:twoCellAnchor editAs="oneCell">
    <xdr:from>
      <xdr:col>8</xdr:col>
      <xdr:colOff>203054</xdr:colOff>
      <xdr:row>22</xdr:row>
      <xdr:rowOff>147199</xdr:rowOff>
    </xdr:from>
    <xdr:to>
      <xdr:col>10</xdr:col>
      <xdr:colOff>273193</xdr:colOff>
      <xdr:row>35</xdr:row>
      <xdr:rowOff>33650</xdr:rowOff>
    </xdr:to>
    <xdr:pic>
      <xdr:nvPicPr>
        <xdr:cNvPr id="7" name="Imagen 6">
          <a:extLst>
            <a:ext uri="{FF2B5EF4-FFF2-40B4-BE49-F238E27FC236}">
              <a16:creationId xmlns:a16="http://schemas.microsoft.com/office/drawing/2014/main" id="{CAADC305-4F81-432B-81BB-72CC55433DA3}"/>
            </a:ext>
          </a:extLst>
        </xdr:cNvPr>
        <xdr:cNvPicPr>
          <a:picLocks noChangeAspect="1"/>
        </xdr:cNvPicPr>
      </xdr:nvPicPr>
      <xdr:blipFill>
        <a:blip xmlns:r="http://schemas.openxmlformats.org/officeDocument/2006/relationships" r:embed="rId6"/>
        <a:stretch>
          <a:fillRect/>
        </a:stretch>
      </xdr:blipFill>
      <xdr:spPr>
        <a:xfrm>
          <a:off x="5194154" y="4825879"/>
          <a:ext cx="2409479" cy="2263891"/>
        </a:xfrm>
        <a:prstGeom prst="rect">
          <a:avLst/>
        </a:prstGeom>
      </xdr:spPr>
    </xdr:pic>
    <xdr:clientData/>
  </xdr:twoCellAnchor>
  <xdr:twoCellAnchor editAs="oneCell">
    <xdr:from>
      <xdr:col>2</xdr:col>
      <xdr:colOff>406112</xdr:colOff>
      <xdr:row>38</xdr:row>
      <xdr:rowOff>133696</xdr:rowOff>
    </xdr:from>
    <xdr:to>
      <xdr:col>6</xdr:col>
      <xdr:colOff>174914</xdr:colOff>
      <xdr:row>51</xdr:row>
      <xdr:rowOff>54898</xdr:rowOff>
    </xdr:to>
    <xdr:pic>
      <xdr:nvPicPr>
        <xdr:cNvPr id="8" name="Imagen 7">
          <a:extLst>
            <a:ext uri="{FF2B5EF4-FFF2-40B4-BE49-F238E27FC236}">
              <a16:creationId xmlns:a16="http://schemas.microsoft.com/office/drawing/2014/main" id="{8C7E62A2-5E14-4A8A-8224-225D5EBEABB3}"/>
            </a:ext>
          </a:extLst>
        </xdr:cNvPr>
        <xdr:cNvPicPr>
          <a:picLocks noChangeAspect="1"/>
        </xdr:cNvPicPr>
      </xdr:nvPicPr>
      <xdr:blipFill>
        <a:blip xmlns:r="http://schemas.openxmlformats.org/officeDocument/2006/relationships" r:embed="rId7"/>
        <a:stretch>
          <a:fillRect/>
        </a:stretch>
      </xdr:blipFill>
      <xdr:spPr>
        <a:xfrm>
          <a:off x="969992" y="7753696"/>
          <a:ext cx="2489142" cy="2298642"/>
        </a:xfrm>
        <a:prstGeom prst="rect">
          <a:avLst/>
        </a:prstGeom>
      </xdr:spPr>
    </xdr:pic>
    <xdr:clientData/>
  </xdr:twoCellAnchor>
  <xdr:twoCellAnchor editAs="oneCell">
    <xdr:from>
      <xdr:col>8</xdr:col>
      <xdr:colOff>317790</xdr:colOff>
      <xdr:row>38</xdr:row>
      <xdr:rowOff>157070</xdr:rowOff>
    </xdr:from>
    <xdr:to>
      <xdr:col>10</xdr:col>
      <xdr:colOff>396588</xdr:colOff>
      <xdr:row>51</xdr:row>
      <xdr:rowOff>36832</xdr:rowOff>
    </xdr:to>
    <xdr:pic>
      <xdr:nvPicPr>
        <xdr:cNvPr id="9" name="Imagen 8">
          <a:extLst>
            <a:ext uri="{FF2B5EF4-FFF2-40B4-BE49-F238E27FC236}">
              <a16:creationId xmlns:a16="http://schemas.microsoft.com/office/drawing/2014/main" id="{33AE06C1-F13F-4DBB-95BF-78AF6770B174}"/>
            </a:ext>
          </a:extLst>
        </xdr:cNvPr>
        <xdr:cNvPicPr>
          <a:picLocks noChangeAspect="1"/>
        </xdr:cNvPicPr>
      </xdr:nvPicPr>
      <xdr:blipFill>
        <a:blip xmlns:r="http://schemas.openxmlformats.org/officeDocument/2006/relationships" r:embed="rId8"/>
        <a:stretch>
          <a:fillRect/>
        </a:stretch>
      </xdr:blipFill>
      <xdr:spPr>
        <a:xfrm>
          <a:off x="5308890" y="7777070"/>
          <a:ext cx="2418138" cy="2257202"/>
        </a:xfrm>
        <a:prstGeom prst="rect">
          <a:avLst/>
        </a:prstGeom>
      </xdr:spPr>
    </xdr:pic>
    <xdr:clientData/>
  </xdr:twoCellAnchor>
  <xdr:twoCellAnchor editAs="oneCell">
    <xdr:from>
      <xdr:col>2</xdr:col>
      <xdr:colOff>542926</xdr:colOff>
      <xdr:row>54</xdr:row>
      <xdr:rowOff>7931</xdr:rowOff>
    </xdr:from>
    <xdr:to>
      <xdr:col>6</xdr:col>
      <xdr:colOff>209551</xdr:colOff>
      <xdr:row>67</xdr:row>
      <xdr:rowOff>171160</xdr:rowOff>
    </xdr:to>
    <xdr:pic>
      <xdr:nvPicPr>
        <xdr:cNvPr id="10" name="Imagen 9">
          <a:extLst>
            <a:ext uri="{FF2B5EF4-FFF2-40B4-BE49-F238E27FC236}">
              <a16:creationId xmlns:a16="http://schemas.microsoft.com/office/drawing/2014/main" id="{B3111779-452B-444A-B030-D0DD582598A2}"/>
            </a:ext>
          </a:extLst>
        </xdr:cNvPr>
        <xdr:cNvPicPr>
          <a:picLocks noChangeAspect="1"/>
        </xdr:cNvPicPr>
      </xdr:nvPicPr>
      <xdr:blipFill>
        <a:blip xmlns:r="http://schemas.openxmlformats.org/officeDocument/2006/relationships" r:embed="rId9"/>
        <a:stretch>
          <a:fillRect/>
        </a:stretch>
      </xdr:blipFill>
      <xdr:spPr>
        <a:xfrm>
          <a:off x="1106806" y="10569251"/>
          <a:ext cx="2386965" cy="2540669"/>
        </a:xfrm>
        <a:prstGeom prst="rect">
          <a:avLst/>
        </a:prstGeom>
      </xdr:spPr>
    </xdr:pic>
    <xdr:clientData/>
  </xdr:twoCellAnchor>
  <xdr:twoCellAnchor editAs="oneCell">
    <xdr:from>
      <xdr:col>7</xdr:col>
      <xdr:colOff>557499</xdr:colOff>
      <xdr:row>54</xdr:row>
      <xdr:rowOff>171882</xdr:rowOff>
    </xdr:from>
    <xdr:to>
      <xdr:col>11</xdr:col>
      <xdr:colOff>153654</xdr:colOff>
      <xdr:row>66</xdr:row>
      <xdr:rowOff>171016</xdr:rowOff>
    </xdr:to>
    <xdr:pic>
      <xdr:nvPicPr>
        <xdr:cNvPr id="11" name="Imagen 10">
          <a:extLst>
            <a:ext uri="{FF2B5EF4-FFF2-40B4-BE49-F238E27FC236}">
              <a16:creationId xmlns:a16="http://schemas.microsoft.com/office/drawing/2014/main" id="{5B7F05E5-C372-4CFF-8357-A0F7B87BDCAD}"/>
            </a:ext>
          </a:extLst>
        </xdr:cNvPr>
        <xdr:cNvPicPr>
          <a:picLocks noChangeAspect="1"/>
        </xdr:cNvPicPr>
      </xdr:nvPicPr>
      <xdr:blipFill>
        <a:blip xmlns:r="http://schemas.openxmlformats.org/officeDocument/2006/relationships" r:embed="rId10"/>
        <a:stretch>
          <a:fillRect/>
        </a:stretch>
      </xdr:blipFill>
      <xdr:spPr>
        <a:xfrm>
          <a:off x="4961859" y="10733202"/>
          <a:ext cx="3444255" cy="219369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71"/>
  <sheetViews>
    <sheetView showGridLines="0" topLeftCell="B1" zoomScale="70" zoomScaleNormal="70" zoomScaleSheetLayoutView="70" zoomScalePageLayoutView="95" workbookViewId="0">
      <selection activeCell="R12" sqref="R12:T1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39"/>
      <c r="C2" s="439"/>
      <c r="D2" s="439"/>
      <c r="E2" s="439"/>
      <c r="F2" s="338" t="s">
        <v>526</v>
      </c>
      <c r="G2" s="338"/>
      <c r="H2" s="338"/>
      <c r="I2" s="338"/>
      <c r="J2" s="338"/>
      <c r="K2" s="338"/>
      <c r="L2" s="338"/>
      <c r="M2" s="338"/>
      <c r="N2" s="338"/>
      <c r="O2" s="338"/>
      <c r="P2" s="338"/>
      <c r="Q2" s="338" t="s">
        <v>0</v>
      </c>
      <c r="R2" s="338"/>
      <c r="S2" s="439"/>
      <c r="T2" s="439"/>
    </row>
    <row r="3" spans="2:20" ht="30" customHeight="1" x14ac:dyDescent="0.2">
      <c r="B3" s="439"/>
      <c r="C3" s="439"/>
      <c r="D3" s="439"/>
      <c r="E3" s="439"/>
      <c r="F3" s="338" t="s">
        <v>527</v>
      </c>
      <c r="G3" s="338"/>
      <c r="H3" s="439" t="s">
        <v>1</v>
      </c>
      <c r="I3" s="439"/>
      <c r="J3" s="439"/>
      <c r="K3" s="439"/>
      <c r="L3" s="439"/>
      <c r="M3" s="439"/>
      <c r="N3" s="439"/>
      <c r="O3" s="439"/>
      <c r="P3" s="439"/>
      <c r="Q3" s="338" t="s">
        <v>2</v>
      </c>
      <c r="R3" s="338"/>
      <c r="S3" s="440"/>
      <c r="T3" s="440"/>
    </row>
    <row r="4" spans="2:20" ht="30" customHeight="1" x14ac:dyDescent="0.2">
      <c r="B4" s="439"/>
      <c r="C4" s="439"/>
      <c r="D4" s="439"/>
      <c r="E4" s="439"/>
      <c r="F4" s="338" t="s">
        <v>528</v>
      </c>
      <c r="G4" s="338"/>
      <c r="H4" s="439" t="s">
        <v>3</v>
      </c>
      <c r="I4" s="439"/>
      <c r="J4" s="439"/>
      <c r="K4" s="439"/>
      <c r="L4" s="439"/>
      <c r="M4" s="439"/>
      <c r="N4" s="439"/>
      <c r="O4" s="439"/>
      <c r="P4" s="439"/>
      <c r="Q4" s="338" t="s">
        <v>4</v>
      </c>
      <c r="R4" s="338"/>
      <c r="S4" s="435" t="s">
        <v>923</v>
      </c>
      <c r="T4" s="435"/>
    </row>
    <row r="5" spans="2:20" ht="14.25" x14ac:dyDescent="0.2">
      <c r="B5" s="436"/>
      <c r="C5" s="436"/>
      <c r="D5" s="436"/>
      <c r="E5" s="436"/>
      <c r="F5" s="436"/>
      <c r="G5" s="436"/>
      <c r="H5" s="436"/>
      <c r="I5" s="436"/>
      <c r="J5" s="436"/>
      <c r="K5" s="436"/>
      <c r="L5" s="436"/>
      <c r="M5" s="436"/>
      <c r="N5" s="436"/>
      <c r="O5" s="436"/>
      <c r="P5" s="436"/>
      <c r="Q5" s="436"/>
      <c r="R5" s="436"/>
      <c r="S5" s="436"/>
      <c r="T5" s="436"/>
    </row>
    <row r="6" spans="2:20" ht="22.5" customHeight="1" x14ac:dyDescent="0.2">
      <c r="B6" s="437" t="s">
        <v>5</v>
      </c>
      <c r="C6" s="437"/>
      <c r="D6" s="437"/>
      <c r="E6" s="437"/>
      <c r="F6" s="437"/>
      <c r="G6" s="437"/>
      <c r="H6" s="437"/>
      <c r="I6" s="437"/>
      <c r="J6" s="437"/>
      <c r="K6" s="437"/>
      <c r="L6" s="437"/>
      <c r="M6" s="437"/>
      <c r="N6" s="437"/>
      <c r="O6" s="437"/>
      <c r="P6" s="437"/>
      <c r="Q6" s="437"/>
      <c r="R6" s="437"/>
      <c r="S6" s="437"/>
      <c r="T6" s="437"/>
    </row>
    <row r="7" spans="2:20" ht="14.25" x14ac:dyDescent="0.2">
      <c r="B7" s="230"/>
      <c r="C7" s="230"/>
      <c r="D7" s="230"/>
      <c r="E7" s="230"/>
      <c r="F7" s="230"/>
      <c r="G7" s="230"/>
      <c r="H7" s="230"/>
      <c r="I7" s="230"/>
      <c r="J7" s="230"/>
      <c r="K7" s="230"/>
      <c r="L7" s="230"/>
      <c r="M7" s="230"/>
      <c r="N7" s="230"/>
      <c r="O7" s="230"/>
      <c r="P7" s="230"/>
      <c r="Q7" s="230"/>
      <c r="R7" s="230"/>
      <c r="S7" s="230"/>
      <c r="T7" s="230"/>
    </row>
    <row r="8" spans="2:20" ht="22.5" customHeight="1" x14ac:dyDescent="0.2">
      <c r="B8" s="438" t="s">
        <v>6</v>
      </c>
      <c r="C8" s="438"/>
      <c r="D8" s="438"/>
      <c r="E8" s="438"/>
      <c r="F8" s="438"/>
      <c r="G8" s="438"/>
      <c r="H8" s="438"/>
      <c r="I8" s="438"/>
      <c r="J8" s="438"/>
      <c r="K8" s="438"/>
      <c r="L8" s="438"/>
      <c r="M8" s="438"/>
      <c r="N8" s="438"/>
      <c r="O8" s="438"/>
      <c r="P8" s="438"/>
      <c r="Q8" s="438"/>
      <c r="R8" s="438"/>
      <c r="S8" s="438"/>
      <c r="T8" s="438"/>
    </row>
    <row r="9" spans="2:20" ht="22.5" customHeight="1" x14ac:dyDescent="0.2">
      <c r="B9" s="363" t="s">
        <v>7</v>
      </c>
      <c r="C9" s="367"/>
      <c r="D9" s="367"/>
      <c r="E9" s="367"/>
      <c r="F9" s="367"/>
      <c r="G9" s="367"/>
      <c r="H9" s="367"/>
      <c r="I9" s="367"/>
      <c r="J9" s="367"/>
      <c r="K9" s="367"/>
      <c r="L9" s="367"/>
      <c r="M9" s="367"/>
      <c r="N9" s="367"/>
      <c r="O9" s="367"/>
      <c r="P9" s="367"/>
      <c r="Q9" s="367"/>
      <c r="R9" s="367"/>
      <c r="S9" s="367"/>
      <c r="T9" s="364"/>
    </row>
    <row r="10" spans="2:20" ht="22.5" customHeight="1" x14ac:dyDescent="0.2">
      <c r="B10" s="361" t="s">
        <v>8</v>
      </c>
      <c r="C10" s="361"/>
      <c r="D10" s="361"/>
      <c r="E10" s="361"/>
      <c r="F10" s="279" t="s">
        <v>9</v>
      </c>
      <c r="G10" s="280"/>
      <c r="H10" s="280"/>
      <c r="I10" s="281"/>
      <c r="J10" s="397" t="s">
        <v>10</v>
      </c>
      <c r="K10" s="398"/>
      <c r="L10" s="398"/>
      <c r="M10" s="398"/>
      <c r="N10" s="399"/>
      <c r="O10" s="279" t="s">
        <v>11</v>
      </c>
      <c r="P10" s="280"/>
      <c r="Q10" s="281"/>
      <c r="R10" s="362" t="s">
        <v>12</v>
      </c>
      <c r="S10" s="362"/>
      <c r="T10" s="362"/>
    </row>
    <row r="11" spans="2:20" ht="22.5" customHeight="1" x14ac:dyDescent="0.2">
      <c r="B11" s="361"/>
      <c r="C11" s="361"/>
      <c r="D11" s="361"/>
      <c r="E11" s="361"/>
      <c r="F11" s="394"/>
      <c r="G11" s="395"/>
      <c r="H11" s="395"/>
      <c r="I11" s="396"/>
      <c r="J11" s="400"/>
      <c r="K11" s="401"/>
      <c r="L11" s="401"/>
      <c r="M11" s="401"/>
      <c r="N11" s="402"/>
      <c r="O11" s="394"/>
      <c r="P11" s="395"/>
      <c r="Q11" s="396"/>
      <c r="R11" s="362"/>
      <c r="S11" s="362"/>
      <c r="T11" s="362"/>
    </row>
    <row r="12" spans="2:20" ht="168" customHeight="1" x14ac:dyDescent="0.2">
      <c r="B12" s="403" t="s">
        <v>13</v>
      </c>
      <c r="C12" s="404"/>
      <c r="D12" s="404"/>
      <c r="E12" s="405"/>
      <c r="F12" s="409" t="s">
        <v>629</v>
      </c>
      <c r="G12" s="410"/>
      <c r="H12" s="410"/>
      <c r="I12" s="411"/>
      <c r="J12" s="415" t="s">
        <v>630</v>
      </c>
      <c r="K12" s="416"/>
      <c r="L12" s="416"/>
      <c r="M12" s="416"/>
      <c r="N12" s="417"/>
      <c r="O12" s="409" t="s">
        <v>632</v>
      </c>
      <c r="P12" s="410"/>
      <c r="Q12" s="411"/>
      <c r="R12" s="418" t="s">
        <v>738</v>
      </c>
      <c r="S12" s="419"/>
      <c r="T12" s="420"/>
    </row>
    <row r="13" spans="2:20" ht="168" customHeight="1" x14ac:dyDescent="0.2">
      <c r="B13" s="406"/>
      <c r="C13" s="407"/>
      <c r="D13" s="407"/>
      <c r="E13" s="408"/>
      <c r="F13" s="412"/>
      <c r="G13" s="413"/>
      <c r="H13" s="413"/>
      <c r="I13" s="414"/>
      <c r="J13" s="415" t="s">
        <v>631</v>
      </c>
      <c r="K13" s="416"/>
      <c r="L13" s="416"/>
      <c r="M13" s="416"/>
      <c r="N13" s="417"/>
      <c r="O13" s="412"/>
      <c r="P13" s="413"/>
      <c r="Q13" s="414"/>
      <c r="R13" s="421"/>
      <c r="S13" s="422"/>
      <c r="T13" s="423"/>
    </row>
    <row r="14" spans="2:20" ht="409.6" customHeight="1" x14ac:dyDescent="0.2">
      <c r="B14" s="403" t="s">
        <v>14</v>
      </c>
      <c r="C14" s="404"/>
      <c r="D14" s="404"/>
      <c r="E14" s="405"/>
      <c r="F14" s="409" t="s">
        <v>529</v>
      </c>
      <c r="G14" s="410"/>
      <c r="H14" s="410"/>
      <c r="I14" s="411"/>
      <c r="J14" s="409" t="s">
        <v>628</v>
      </c>
      <c r="K14" s="410"/>
      <c r="L14" s="410"/>
      <c r="M14" s="410"/>
      <c r="N14" s="411"/>
      <c r="O14" s="409" t="s">
        <v>633</v>
      </c>
      <c r="P14" s="410"/>
      <c r="Q14" s="411"/>
      <c r="R14" s="418" t="s">
        <v>739</v>
      </c>
      <c r="S14" s="419"/>
      <c r="T14" s="420"/>
    </row>
    <row r="15" spans="2:20" ht="351.6" customHeight="1" x14ac:dyDescent="0.2">
      <c r="B15" s="427"/>
      <c r="C15" s="428"/>
      <c r="D15" s="428"/>
      <c r="E15" s="429"/>
      <c r="F15" s="424"/>
      <c r="G15" s="425"/>
      <c r="H15" s="425"/>
      <c r="I15" s="426"/>
      <c r="J15" s="424"/>
      <c r="K15" s="425"/>
      <c r="L15" s="425"/>
      <c r="M15" s="425"/>
      <c r="N15" s="426"/>
      <c r="O15" s="424"/>
      <c r="P15" s="425"/>
      <c r="Q15" s="426"/>
      <c r="R15" s="466"/>
      <c r="S15" s="467"/>
      <c r="T15" s="468"/>
    </row>
    <row r="16" spans="2:20" ht="409.6" customHeight="1" x14ac:dyDescent="0.2">
      <c r="B16" s="403" t="s">
        <v>15</v>
      </c>
      <c r="C16" s="404"/>
      <c r="D16" s="404"/>
      <c r="E16" s="405"/>
      <c r="F16" s="409" t="s">
        <v>647</v>
      </c>
      <c r="G16" s="410"/>
      <c r="H16" s="410"/>
      <c r="I16" s="411"/>
      <c r="J16" s="409" t="s">
        <v>121</v>
      </c>
      <c r="K16" s="410"/>
      <c r="L16" s="410"/>
      <c r="M16" s="410"/>
      <c r="N16" s="411"/>
      <c r="O16" s="409" t="s">
        <v>627</v>
      </c>
      <c r="P16" s="410"/>
      <c r="Q16" s="411"/>
      <c r="R16" s="325" t="s">
        <v>740</v>
      </c>
      <c r="S16" s="430"/>
      <c r="T16" s="326"/>
    </row>
    <row r="17" spans="2:20" ht="409.6" customHeight="1" x14ac:dyDescent="0.2">
      <c r="B17" s="427"/>
      <c r="C17" s="428"/>
      <c r="D17" s="428"/>
      <c r="E17" s="429"/>
      <c r="F17" s="424"/>
      <c r="G17" s="425"/>
      <c r="H17" s="425"/>
      <c r="I17" s="426"/>
      <c r="J17" s="424"/>
      <c r="K17" s="425"/>
      <c r="L17" s="425"/>
      <c r="M17" s="425"/>
      <c r="N17" s="426"/>
      <c r="O17" s="424"/>
      <c r="P17" s="425"/>
      <c r="Q17" s="426"/>
      <c r="R17" s="327"/>
      <c r="S17" s="469"/>
      <c r="T17" s="328"/>
    </row>
    <row r="18" spans="2:20" ht="41.45" customHeight="1" x14ac:dyDescent="0.2">
      <c r="B18" s="406"/>
      <c r="C18" s="407"/>
      <c r="D18" s="407"/>
      <c r="E18" s="408"/>
      <c r="F18" s="412"/>
      <c r="G18" s="413"/>
      <c r="H18" s="413"/>
      <c r="I18" s="414"/>
      <c r="J18" s="412"/>
      <c r="K18" s="413"/>
      <c r="L18" s="413"/>
      <c r="M18" s="413"/>
      <c r="N18" s="414"/>
      <c r="O18" s="412"/>
      <c r="P18" s="413"/>
      <c r="Q18" s="414"/>
      <c r="R18" s="329"/>
      <c r="S18" s="431"/>
      <c r="T18" s="330"/>
    </row>
    <row r="19" spans="2:20" ht="409.6" customHeight="1" x14ac:dyDescent="0.2">
      <c r="B19" s="403" t="s">
        <v>16</v>
      </c>
      <c r="C19" s="404"/>
      <c r="D19" s="404"/>
      <c r="E19" s="405"/>
      <c r="F19" s="409" t="s">
        <v>626</v>
      </c>
      <c r="G19" s="410"/>
      <c r="H19" s="410"/>
      <c r="I19" s="411"/>
      <c r="J19" s="409" t="s">
        <v>624</v>
      </c>
      <c r="K19" s="410"/>
      <c r="L19" s="410"/>
      <c r="M19" s="410"/>
      <c r="N19" s="411"/>
      <c r="O19" s="325" t="s">
        <v>625</v>
      </c>
      <c r="P19" s="430"/>
      <c r="Q19" s="326"/>
      <c r="R19" s="470"/>
      <c r="S19" s="471"/>
      <c r="T19" s="472"/>
    </row>
    <row r="20" spans="2:20" ht="409.6" customHeight="1" x14ac:dyDescent="0.2">
      <c r="B20" s="427"/>
      <c r="C20" s="428"/>
      <c r="D20" s="428"/>
      <c r="E20" s="429"/>
      <c r="F20" s="424"/>
      <c r="G20" s="425"/>
      <c r="H20" s="425"/>
      <c r="I20" s="426"/>
      <c r="J20" s="424"/>
      <c r="K20" s="425"/>
      <c r="L20" s="425"/>
      <c r="M20" s="425"/>
      <c r="N20" s="426"/>
      <c r="O20" s="327"/>
      <c r="P20" s="469"/>
      <c r="Q20" s="328"/>
      <c r="R20" s="473"/>
      <c r="S20" s="474"/>
      <c r="T20" s="475"/>
    </row>
    <row r="21" spans="2:20" ht="409.6" customHeight="1" x14ac:dyDescent="0.2">
      <c r="B21" s="427"/>
      <c r="C21" s="428"/>
      <c r="D21" s="428"/>
      <c r="E21" s="429"/>
      <c r="F21" s="424"/>
      <c r="G21" s="425"/>
      <c r="H21" s="425"/>
      <c r="I21" s="426"/>
      <c r="J21" s="424"/>
      <c r="K21" s="425"/>
      <c r="L21" s="425"/>
      <c r="M21" s="425"/>
      <c r="N21" s="426"/>
      <c r="O21" s="327"/>
      <c r="P21" s="469"/>
      <c r="Q21" s="328"/>
      <c r="R21" s="473"/>
      <c r="S21" s="474"/>
      <c r="T21" s="475"/>
    </row>
    <row r="22" spans="2:20" ht="200.45" customHeight="1" x14ac:dyDescent="0.2">
      <c r="B22" s="406"/>
      <c r="C22" s="407"/>
      <c r="D22" s="407"/>
      <c r="E22" s="408"/>
      <c r="F22" s="412"/>
      <c r="G22" s="413"/>
      <c r="H22" s="413"/>
      <c r="I22" s="414"/>
      <c r="J22" s="412"/>
      <c r="K22" s="413"/>
      <c r="L22" s="413"/>
      <c r="M22" s="413"/>
      <c r="N22" s="414"/>
      <c r="O22" s="329"/>
      <c r="P22" s="431"/>
      <c r="Q22" s="330"/>
      <c r="R22" s="476"/>
      <c r="S22" s="477"/>
      <c r="T22" s="478"/>
    </row>
    <row r="23" spans="2:20" ht="107.45" customHeight="1" x14ac:dyDescent="0.2">
      <c r="B23" s="403" t="s">
        <v>17</v>
      </c>
      <c r="C23" s="404"/>
      <c r="D23" s="404"/>
      <c r="E23" s="405"/>
      <c r="F23" s="409" t="s">
        <v>634</v>
      </c>
      <c r="G23" s="410"/>
      <c r="H23" s="410"/>
      <c r="I23" s="411"/>
      <c r="J23" s="415" t="s">
        <v>18</v>
      </c>
      <c r="K23" s="416"/>
      <c r="L23" s="416"/>
      <c r="M23" s="416"/>
      <c r="N23" s="417"/>
      <c r="O23" s="409" t="s">
        <v>636</v>
      </c>
      <c r="P23" s="410"/>
      <c r="Q23" s="411"/>
      <c r="R23" s="409" t="s">
        <v>637</v>
      </c>
      <c r="S23" s="410"/>
      <c r="T23" s="411"/>
    </row>
    <row r="24" spans="2:20" ht="409.6" customHeight="1" x14ac:dyDescent="0.2">
      <c r="B24" s="427"/>
      <c r="C24" s="428"/>
      <c r="D24" s="428"/>
      <c r="E24" s="429"/>
      <c r="F24" s="424"/>
      <c r="G24" s="425"/>
      <c r="H24" s="425"/>
      <c r="I24" s="426"/>
      <c r="J24" s="409" t="s">
        <v>635</v>
      </c>
      <c r="K24" s="410"/>
      <c r="L24" s="410"/>
      <c r="M24" s="410"/>
      <c r="N24" s="411"/>
      <c r="O24" s="424"/>
      <c r="P24" s="425"/>
      <c r="Q24" s="426"/>
      <c r="R24" s="424"/>
      <c r="S24" s="425"/>
      <c r="T24" s="426"/>
    </row>
    <row r="25" spans="2:20" ht="409.6" customHeight="1" x14ac:dyDescent="0.2">
      <c r="B25" s="427"/>
      <c r="C25" s="428"/>
      <c r="D25" s="428"/>
      <c r="E25" s="429"/>
      <c r="F25" s="424"/>
      <c r="G25" s="425"/>
      <c r="H25" s="425"/>
      <c r="I25" s="426"/>
      <c r="J25" s="424"/>
      <c r="K25" s="425"/>
      <c r="L25" s="425"/>
      <c r="M25" s="425"/>
      <c r="N25" s="426"/>
      <c r="O25" s="424"/>
      <c r="P25" s="425"/>
      <c r="Q25" s="426"/>
      <c r="R25" s="424"/>
      <c r="S25" s="425"/>
      <c r="T25" s="426"/>
    </row>
    <row r="26" spans="2:20" ht="409.6" customHeight="1" x14ac:dyDescent="0.2">
      <c r="B26" s="427"/>
      <c r="C26" s="428"/>
      <c r="D26" s="428"/>
      <c r="E26" s="429"/>
      <c r="F26" s="424"/>
      <c r="G26" s="425"/>
      <c r="H26" s="425"/>
      <c r="I26" s="426"/>
      <c r="J26" s="424"/>
      <c r="K26" s="425"/>
      <c r="L26" s="425"/>
      <c r="M26" s="425"/>
      <c r="N26" s="426"/>
      <c r="O26" s="424"/>
      <c r="P26" s="425"/>
      <c r="Q26" s="426"/>
      <c r="R26" s="424"/>
      <c r="S26" s="425"/>
      <c r="T26" s="426"/>
    </row>
    <row r="27" spans="2:20" ht="144" customHeight="1" x14ac:dyDescent="0.2">
      <c r="B27" s="406"/>
      <c r="C27" s="407"/>
      <c r="D27" s="407"/>
      <c r="E27" s="408"/>
      <c r="F27" s="412"/>
      <c r="G27" s="413"/>
      <c r="H27" s="413"/>
      <c r="I27" s="414"/>
      <c r="J27" s="412"/>
      <c r="K27" s="413"/>
      <c r="L27" s="413"/>
      <c r="M27" s="413"/>
      <c r="N27" s="414"/>
      <c r="O27" s="412"/>
      <c r="P27" s="413"/>
      <c r="Q27" s="414"/>
      <c r="R27" s="412"/>
      <c r="S27" s="413"/>
      <c r="T27" s="414"/>
    </row>
    <row r="28" spans="2:20" ht="82.5" customHeight="1" x14ac:dyDescent="0.2">
      <c r="B28" s="338" t="s">
        <v>19</v>
      </c>
      <c r="C28" s="338"/>
      <c r="D28" s="338"/>
      <c r="E28" s="338"/>
      <c r="F28" s="415" t="s">
        <v>638</v>
      </c>
      <c r="G28" s="416"/>
      <c r="H28" s="416"/>
      <c r="I28" s="417"/>
      <c r="J28" s="479" t="s">
        <v>122</v>
      </c>
      <c r="K28" s="479"/>
      <c r="L28" s="479"/>
      <c r="M28" s="479"/>
      <c r="N28" s="479"/>
      <c r="O28" s="415" t="s">
        <v>123</v>
      </c>
      <c r="P28" s="416"/>
      <c r="Q28" s="417"/>
      <c r="R28" s="459"/>
      <c r="S28" s="433"/>
      <c r="T28" s="434"/>
    </row>
    <row r="29" spans="2:20" ht="133.9" customHeight="1" x14ac:dyDescent="0.2">
      <c r="B29" s="338" t="s">
        <v>20</v>
      </c>
      <c r="C29" s="338"/>
      <c r="D29" s="338"/>
      <c r="E29" s="338"/>
      <c r="F29" s="409" t="s">
        <v>640</v>
      </c>
      <c r="G29" s="410"/>
      <c r="H29" s="410"/>
      <c r="I29" s="411"/>
      <c r="J29" s="415" t="s">
        <v>641</v>
      </c>
      <c r="K29" s="416"/>
      <c r="L29" s="416"/>
      <c r="M29" s="416"/>
      <c r="N29" s="417"/>
      <c r="O29" s="415" t="s">
        <v>639</v>
      </c>
      <c r="P29" s="416"/>
      <c r="Q29" s="416"/>
      <c r="R29" s="432" t="s">
        <v>741</v>
      </c>
      <c r="S29" s="433"/>
      <c r="T29" s="434"/>
    </row>
    <row r="30" spans="2:20" ht="237.6" customHeight="1" x14ac:dyDescent="0.2">
      <c r="B30" s="338" t="s">
        <v>21</v>
      </c>
      <c r="C30" s="338"/>
      <c r="D30" s="338"/>
      <c r="E30" s="338"/>
      <c r="F30" s="459"/>
      <c r="G30" s="433"/>
      <c r="H30" s="433"/>
      <c r="I30" s="434"/>
      <c r="J30" s="463"/>
      <c r="K30" s="463"/>
      <c r="L30" s="463"/>
      <c r="M30" s="463"/>
      <c r="N30" s="463"/>
      <c r="O30" s="415" t="s">
        <v>642</v>
      </c>
      <c r="P30" s="416"/>
      <c r="Q30" s="417"/>
      <c r="R30" s="459"/>
      <c r="S30" s="433"/>
      <c r="T30" s="434"/>
    </row>
    <row r="31" spans="2:20" ht="409.6" customHeight="1" x14ac:dyDescent="0.2">
      <c r="B31" s="403" t="s">
        <v>22</v>
      </c>
      <c r="C31" s="404"/>
      <c r="D31" s="404"/>
      <c r="E31" s="405"/>
      <c r="F31" s="409" t="s">
        <v>530</v>
      </c>
      <c r="G31" s="410"/>
      <c r="H31" s="410"/>
      <c r="I31" s="411"/>
      <c r="J31" s="409" t="s">
        <v>643</v>
      </c>
      <c r="K31" s="410"/>
      <c r="L31" s="410"/>
      <c r="M31" s="410"/>
      <c r="N31" s="411"/>
      <c r="O31" s="409" t="s">
        <v>125</v>
      </c>
      <c r="P31" s="410"/>
      <c r="Q31" s="411"/>
      <c r="R31" s="409" t="s">
        <v>124</v>
      </c>
      <c r="S31" s="410"/>
      <c r="T31" s="411"/>
    </row>
    <row r="32" spans="2:20" ht="15" customHeight="1" x14ac:dyDescent="0.2">
      <c r="B32" s="406"/>
      <c r="C32" s="407"/>
      <c r="D32" s="407"/>
      <c r="E32" s="408"/>
      <c r="F32" s="412"/>
      <c r="G32" s="413"/>
      <c r="H32" s="413"/>
      <c r="I32" s="414"/>
      <c r="J32" s="412"/>
      <c r="K32" s="413"/>
      <c r="L32" s="413"/>
      <c r="M32" s="413"/>
      <c r="N32" s="414"/>
      <c r="O32" s="412"/>
      <c r="P32" s="413"/>
      <c r="Q32" s="414"/>
      <c r="R32" s="412"/>
      <c r="S32" s="413"/>
      <c r="T32" s="414"/>
    </row>
    <row r="33" spans="2:20" ht="409.15" customHeight="1" x14ac:dyDescent="0.2">
      <c r="B33" s="403" t="s">
        <v>23</v>
      </c>
      <c r="C33" s="404"/>
      <c r="D33" s="404"/>
      <c r="E33" s="405"/>
      <c r="F33" s="409" t="s">
        <v>644</v>
      </c>
      <c r="G33" s="410"/>
      <c r="H33" s="410"/>
      <c r="I33" s="411"/>
      <c r="J33" s="325" t="s">
        <v>645</v>
      </c>
      <c r="K33" s="430"/>
      <c r="L33" s="430"/>
      <c r="M33" s="430"/>
      <c r="N33" s="326"/>
      <c r="O33" s="325" t="s">
        <v>646</v>
      </c>
      <c r="P33" s="430"/>
      <c r="Q33" s="326"/>
      <c r="R33" s="325"/>
      <c r="S33" s="430"/>
      <c r="T33" s="326"/>
    </row>
    <row r="34" spans="2:20" ht="79.900000000000006" customHeight="1" x14ac:dyDescent="0.2">
      <c r="B34" s="406"/>
      <c r="C34" s="407"/>
      <c r="D34" s="407"/>
      <c r="E34" s="408"/>
      <c r="F34" s="412"/>
      <c r="G34" s="413"/>
      <c r="H34" s="413"/>
      <c r="I34" s="414"/>
      <c r="J34" s="329"/>
      <c r="K34" s="431"/>
      <c r="L34" s="431"/>
      <c r="M34" s="431"/>
      <c r="N34" s="330"/>
      <c r="O34" s="329"/>
      <c r="P34" s="431"/>
      <c r="Q34" s="330"/>
      <c r="R34" s="329"/>
      <c r="S34" s="431"/>
      <c r="T34" s="330"/>
    </row>
    <row r="35" spans="2:20" ht="409.6" customHeight="1" x14ac:dyDescent="0.2">
      <c r="B35" s="338" t="s">
        <v>24</v>
      </c>
      <c r="C35" s="338"/>
      <c r="D35" s="338"/>
      <c r="E35" s="338"/>
      <c r="F35" s="230"/>
      <c r="G35" s="230"/>
      <c r="H35" s="230"/>
      <c r="I35" s="230"/>
      <c r="J35" s="230" t="s">
        <v>126</v>
      </c>
      <c r="K35" s="230"/>
      <c r="L35" s="230"/>
      <c r="M35" s="230"/>
      <c r="N35" s="230"/>
      <c r="O35" s="384" t="s">
        <v>742</v>
      </c>
      <c r="P35" s="384"/>
      <c r="Q35" s="384"/>
      <c r="R35" s="230"/>
      <c r="S35" s="230"/>
      <c r="T35" s="230"/>
    </row>
    <row r="36" spans="2:20" ht="206.45" customHeight="1" x14ac:dyDescent="0.2">
      <c r="B36" s="338"/>
      <c r="C36" s="338"/>
      <c r="D36" s="338"/>
      <c r="E36" s="338"/>
      <c r="F36" s="230"/>
      <c r="G36" s="230"/>
      <c r="H36" s="230"/>
      <c r="I36" s="230"/>
      <c r="J36" s="230"/>
      <c r="K36" s="230"/>
      <c r="L36" s="230"/>
      <c r="M36" s="230"/>
      <c r="N36" s="230"/>
      <c r="O36" s="384"/>
      <c r="P36" s="384"/>
      <c r="Q36" s="384"/>
      <c r="R36" s="230"/>
      <c r="S36" s="230"/>
      <c r="T36" s="230"/>
    </row>
    <row r="37" spans="2:20" ht="30" customHeight="1" x14ac:dyDescent="0.2">
      <c r="B37" s="460" t="s">
        <v>111</v>
      </c>
      <c r="C37" s="461"/>
      <c r="D37" s="461"/>
      <c r="E37" s="461"/>
      <c r="F37" s="461"/>
      <c r="G37" s="461"/>
      <c r="H37" s="461"/>
      <c r="I37" s="461"/>
      <c r="J37" s="461"/>
      <c r="K37" s="461"/>
      <c r="L37" s="461"/>
      <c r="M37" s="461"/>
      <c r="N37" s="461"/>
      <c r="O37" s="461"/>
      <c r="P37" s="461"/>
      <c r="Q37" s="461"/>
      <c r="R37" s="461"/>
      <c r="S37" s="461"/>
      <c r="T37" s="462"/>
    </row>
    <row r="38" spans="2:20" ht="22.5" customHeight="1" x14ac:dyDescent="0.2">
      <c r="B38" s="235" t="s">
        <v>25</v>
      </c>
      <c r="C38" s="331"/>
      <c r="D38" s="331"/>
      <c r="E38" s="331"/>
      <c r="F38" s="331"/>
      <c r="G38" s="331"/>
      <c r="H38" s="236"/>
      <c r="I38" s="235" t="s">
        <v>26</v>
      </c>
      <c r="J38" s="236"/>
      <c r="K38" s="235" t="s">
        <v>4</v>
      </c>
      <c r="L38" s="236"/>
      <c r="M38" s="235" t="s">
        <v>27</v>
      </c>
      <c r="N38" s="331"/>
      <c r="O38" s="331"/>
      <c r="P38" s="331"/>
      <c r="Q38" s="331"/>
      <c r="R38" s="236"/>
      <c r="S38" s="235" t="s">
        <v>4</v>
      </c>
      <c r="T38" s="236"/>
    </row>
    <row r="39" spans="2:20" ht="22.5" customHeight="1" x14ac:dyDescent="0.2">
      <c r="B39" s="231" t="s">
        <v>744</v>
      </c>
      <c r="C39" s="231"/>
      <c r="D39" s="231"/>
      <c r="E39" s="231"/>
      <c r="F39" s="231"/>
      <c r="G39" s="231"/>
      <c r="H39" s="231"/>
      <c r="I39" s="230" t="s">
        <v>745</v>
      </c>
      <c r="J39" s="230"/>
      <c r="K39" s="232">
        <v>43782</v>
      </c>
      <c r="L39" s="232"/>
      <c r="M39" s="230" t="s">
        <v>743</v>
      </c>
      <c r="N39" s="230"/>
      <c r="O39" s="230"/>
      <c r="P39" s="230"/>
      <c r="Q39" s="230"/>
      <c r="R39" s="230"/>
      <c r="S39" s="205"/>
      <c r="T39" s="206"/>
    </row>
    <row r="40" spans="2:20" ht="40.5" customHeight="1" x14ac:dyDescent="0.2">
      <c r="B40" s="231" t="s">
        <v>1136</v>
      </c>
      <c r="C40" s="231"/>
      <c r="D40" s="231"/>
      <c r="E40" s="231"/>
      <c r="F40" s="231"/>
      <c r="G40" s="231"/>
      <c r="H40" s="231"/>
      <c r="I40" s="230" t="s">
        <v>1137</v>
      </c>
      <c r="J40" s="230"/>
      <c r="K40" s="232">
        <v>43956</v>
      </c>
      <c r="L40" s="232"/>
      <c r="M40" s="230" t="s">
        <v>743</v>
      </c>
      <c r="N40" s="230"/>
      <c r="O40" s="230"/>
      <c r="P40" s="230"/>
      <c r="Q40" s="230"/>
      <c r="R40" s="230"/>
      <c r="S40" s="205"/>
      <c r="T40" s="206"/>
    </row>
    <row r="41" spans="2:20" ht="22.5" customHeight="1" x14ac:dyDescent="0.2">
      <c r="B41" s="231" t="s">
        <v>1138</v>
      </c>
      <c r="C41" s="231"/>
      <c r="D41" s="231"/>
      <c r="E41" s="231"/>
      <c r="F41" s="231"/>
      <c r="G41" s="231"/>
      <c r="H41" s="231"/>
      <c r="I41" s="230" t="s">
        <v>1139</v>
      </c>
      <c r="J41" s="230"/>
      <c r="K41" s="232">
        <v>43949</v>
      </c>
      <c r="L41" s="232"/>
      <c r="M41" s="230" t="s">
        <v>743</v>
      </c>
      <c r="N41" s="230"/>
      <c r="O41" s="230"/>
      <c r="P41" s="230"/>
      <c r="Q41" s="230"/>
      <c r="R41" s="230"/>
      <c r="S41" s="205"/>
      <c r="T41" s="206"/>
    </row>
    <row r="42" spans="2:20" ht="35.25" customHeight="1" x14ac:dyDescent="0.2">
      <c r="B42" s="441" t="s">
        <v>1142</v>
      </c>
      <c r="C42" s="442"/>
      <c r="D42" s="442"/>
      <c r="E42" s="442"/>
      <c r="F42" s="442"/>
      <c r="G42" s="442"/>
      <c r="H42" s="443"/>
      <c r="I42" s="387" t="s">
        <v>1143</v>
      </c>
      <c r="J42" s="388"/>
      <c r="K42" s="389">
        <v>43971</v>
      </c>
      <c r="L42" s="390"/>
      <c r="M42" s="391" t="s">
        <v>743</v>
      </c>
      <c r="N42" s="392"/>
      <c r="O42" s="392"/>
      <c r="P42" s="392"/>
      <c r="Q42" s="392"/>
      <c r="R42" s="393"/>
      <c r="S42" s="147"/>
      <c r="T42" s="148"/>
    </row>
    <row r="43" spans="2:20" ht="30.75" customHeight="1" x14ac:dyDescent="0.2">
      <c r="B43" s="441" t="s">
        <v>1140</v>
      </c>
      <c r="C43" s="442"/>
      <c r="D43" s="442"/>
      <c r="E43" s="442"/>
      <c r="F43" s="442"/>
      <c r="G43" s="442"/>
      <c r="H43" s="443"/>
      <c r="I43" s="387" t="s">
        <v>1141</v>
      </c>
      <c r="J43" s="388"/>
      <c r="K43" s="389">
        <v>43971</v>
      </c>
      <c r="L43" s="390"/>
      <c r="M43" s="391" t="s">
        <v>743</v>
      </c>
      <c r="N43" s="392"/>
      <c r="O43" s="392"/>
      <c r="P43" s="392"/>
      <c r="Q43" s="392"/>
      <c r="R43" s="393"/>
      <c r="S43" s="147"/>
      <c r="T43" s="148"/>
    </row>
    <row r="44" spans="2:20" ht="55.5" customHeight="1" x14ac:dyDescent="0.2">
      <c r="B44" s="444" t="s">
        <v>28</v>
      </c>
      <c r="C44" s="445"/>
      <c r="D44" s="445"/>
      <c r="E44" s="445"/>
      <c r="F44" s="445"/>
      <c r="G44" s="445"/>
      <c r="H44" s="445"/>
      <c r="I44" s="445"/>
      <c r="J44" s="445"/>
      <c r="K44" s="445"/>
      <c r="L44" s="445"/>
      <c r="M44" s="445"/>
      <c r="N44" s="445"/>
      <c r="O44" s="445"/>
      <c r="P44" s="445"/>
      <c r="Q44" s="445"/>
      <c r="R44" s="445"/>
      <c r="S44" s="445"/>
      <c r="T44" s="446"/>
    </row>
    <row r="45" spans="2:20" ht="14.25" customHeight="1" x14ac:dyDescent="0.2">
      <c r="B45" s="64"/>
      <c r="C45" s="65"/>
      <c r="D45" s="65"/>
      <c r="E45" s="65"/>
      <c r="F45" s="65"/>
      <c r="G45" s="65"/>
      <c r="H45" s="65"/>
      <c r="I45" s="65"/>
      <c r="J45" s="65"/>
      <c r="K45" s="65"/>
      <c r="L45" s="65"/>
      <c r="M45" s="65"/>
      <c r="N45" s="65"/>
      <c r="O45" s="65"/>
      <c r="P45" s="65"/>
      <c r="Q45" s="65"/>
      <c r="R45" s="65"/>
      <c r="S45" s="65"/>
      <c r="T45" s="66"/>
    </row>
    <row r="46" spans="2:20" ht="22.5" customHeight="1" x14ac:dyDescent="0.2">
      <c r="B46" s="438" t="s">
        <v>29</v>
      </c>
      <c r="C46" s="438"/>
      <c r="D46" s="438"/>
      <c r="E46" s="438"/>
      <c r="F46" s="438"/>
      <c r="G46" s="438"/>
      <c r="H46" s="438"/>
      <c r="I46" s="438"/>
      <c r="J46" s="438"/>
      <c r="K46" s="438"/>
      <c r="L46" s="438"/>
      <c r="M46" s="438"/>
      <c r="N46" s="438"/>
      <c r="O46" s="438"/>
      <c r="P46" s="438"/>
      <c r="Q46" s="438"/>
      <c r="R46" s="438"/>
      <c r="S46" s="438"/>
      <c r="T46" s="438"/>
    </row>
    <row r="47" spans="2:20" customFormat="1" ht="25.5" customHeight="1" x14ac:dyDescent="0.25">
      <c r="B47" s="363" t="s">
        <v>130</v>
      </c>
      <c r="C47" s="367"/>
      <c r="D47" s="367"/>
      <c r="E47" s="367"/>
      <c r="F47" s="367"/>
      <c r="G47" s="367"/>
      <c r="H47" s="367"/>
      <c r="I47" s="367"/>
      <c r="J47" s="367"/>
      <c r="K47" s="367"/>
      <c r="L47" s="367"/>
      <c r="M47" s="367"/>
      <c r="N47" s="367"/>
      <c r="O47" s="367"/>
      <c r="P47" s="367"/>
      <c r="Q47" s="367"/>
      <c r="R47" s="367"/>
      <c r="S47" s="367"/>
      <c r="T47" s="364"/>
    </row>
    <row r="48" spans="2:20" customFormat="1" ht="34.5" customHeight="1" x14ac:dyDescent="0.25">
      <c r="B48" s="74" t="s">
        <v>30</v>
      </c>
      <c r="C48" s="363" t="s">
        <v>131</v>
      </c>
      <c r="D48" s="364"/>
      <c r="E48" s="363" t="s">
        <v>531</v>
      </c>
      <c r="F48" s="367"/>
      <c r="G48" s="367"/>
      <c r="H48" s="364"/>
      <c r="I48" s="363" t="s">
        <v>31</v>
      </c>
      <c r="J48" s="367"/>
      <c r="K48" s="367"/>
      <c r="L48" s="367"/>
      <c r="M48" s="367"/>
      <c r="N48" s="367"/>
      <c r="O48" s="367"/>
      <c r="P48" s="367"/>
      <c r="Q48" s="367"/>
      <c r="R48" s="364"/>
      <c r="S48" s="363" t="s">
        <v>32</v>
      </c>
      <c r="T48" s="364"/>
    </row>
    <row r="49" spans="2:23" customFormat="1" ht="408.6" customHeight="1" x14ac:dyDescent="0.25">
      <c r="B49" s="332" t="s">
        <v>33</v>
      </c>
      <c r="C49" s="325" t="s">
        <v>127</v>
      </c>
      <c r="D49" s="326"/>
      <c r="E49" s="325" t="s">
        <v>532</v>
      </c>
      <c r="F49" s="430"/>
      <c r="G49" s="430"/>
      <c r="H49" s="326"/>
      <c r="I49" s="448" t="s">
        <v>663</v>
      </c>
      <c r="J49" s="449"/>
      <c r="K49" s="449"/>
      <c r="L49" s="449"/>
      <c r="M49" s="449"/>
      <c r="N49" s="449"/>
      <c r="O49" s="449"/>
      <c r="P49" s="449"/>
      <c r="Q49" s="449"/>
      <c r="R49" s="450"/>
      <c r="S49" s="339">
        <v>1</v>
      </c>
      <c r="T49" s="340"/>
    </row>
    <row r="50" spans="2:23" s="105" customFormat="1" ht="344.45" customHeight="1" x14ac:dyDescent="0.25">
      <c r="B50" s="333"/>
      <c r="C50" s="327"/>
      <c r="D50" s="328"/>
      <c r="E50" s="327"/>
      <c r="F50" s="447"/>
      <c r="G50" s="447"/>
      <c r="H50" s="328"/>
      <c r="I50" s="451"/>
      <c r="J50" s="452"/>
      <c r="K50" s="452"/>
      <c r="L50" s="452"/>
      <c r="M50" s="452"/>
      <c r="N50" s="452"/>
      <c r="O50" s="452"/>
      <c r="P50" s="452"/>
      <c r="Q50" s="452"/>
      <c r="R50" s="453"/>
      <c r="S50" s="457"/>
      <c r="T50" s="458"/>
    </row>
    <row r="51" spans="2:23" s="105" customFormat="1" ht="162" customHeight="1" x14ac:dyDescent="0.25">
      <c r="B51" s="333"/>
      <c r="C51" s="327"/>
      <c r="D51" s="328"/>
      <c r="E51" s="329"/>
      <c r="F51" s="431"/>
      <c r="G51" s="431"/>
      <c r="H51" s="330"/>
      <c r="I51" s="454"/>
      <c r="J51" s="455"/>
      <c r="K51" s="455"/>
      <c r="L51" s="455"/>
      <c r="M51" s="455"/>
      <c r="N51" s="455"/>
      <c r="O51" s="455"/>
      <c r="P51" s="455"/>
      <c r="Q51" s="455"/>
      <c r="R51" s="456"/>
      <c r="S51" s="341"/>
      <c r="T51" s="342"/>
    </row>
    <row r="52" spans="2:23" customFormat="1" ht="69.599999999999994" customHeight="1" x14ac:dyDescent="0.25">
      <c r="B52" s="333"/>
      <c r="C52" s="327"/>
      <c r="D52" s="328"/>
      <c r="E52" s="297" t="s">
        <v>533</v>
      </c>
      <c r="F52" s="298"/>
      <c r="G52" s="298"/>
      <c r="H52" s="299"/>
      <c r="I52" s="316" t="s">
        <v>498</v>
      </c>
      <c r="J52" s="317"/>
      <c r="K52" s="317"/>
      <c r="L52" s="317"/>
      <c r="M52" s="317"/>
      <c r="N52" s="317"/>
      <c r="O52" s="317"/>
      <c r="P52" s="317"/>
      <c r="Q52" s="317"/>
      <c r="R52" s="318"/>
      <c r="S52" s="314">
        <v>1</v>
      </c>
      <c r="T52" s="315"/>
    </row>
    <row r="53" spans="2:23" customFormat="1" ht="78" customHeight="1" x14ac:dyDescent="0.25">
      <c r="B53" s="333"/>
      <c r="C53" s="327"/>
      <c r="D53" s="447"/>
      <c r="E53" s="230" t="s">
        <v>534</v>
      </c>
      <c r="F53" s="230"/>
      <c r="G53" s="230"/>
      <c r="H53" s="230"/>
      <c r="I53" s="385" t="s">
        <v>595</v>
      </c>
      <c r="J53" s="385"/>
      <c r="K53" s="385"/>
      <c r="L53" s="385"/>
      <c r="M53" s="385"/>
      <c r="N53" s="385"/>
      <c r="O53" s="385"/>
      <c r="P53" s="385"/>
      <c r="Q53" s="385"/>
      <c r="R53" s="385"/>
      <c r="S53" s="386">
        <v>1</v>
      </c>
      <c r="T53" s="386"/>
    </row>
    <row r="54" spans="2:23" s="105" customFormat="1" ht="227.45" customHeight="1" x14ac:dyDescent="0.25">
      <c r="B54" s="333"/>
      <c r="C54" s="327"/>
      <c r="D54" s="447"/>
      <c r="E54" s="634" t="s">
        <v>649</v>
      </c>
      <c r="F54" s="634"/>
      <c r="G54" s="634"/>
      <c r="H54" s="634"/>
      <c r="I54" s="480" t="s">
        <v>664</v>
      </c>
      <c r="J54" s="480"/>
      <c r="K54" s="480"/>
      <c r="L54" s="480"/>
      <c r="M54" s="480"/>
      <c r="N54" s="480"/>
      <c r="O54" s="480"/>
      <c r="P54" s="480"/>
      <c r="Q54" s="480"/>
      <c r="R54" s="480"/>
      <c r="S54" s="481">
        <v>0.6</v>
      </c>
      <c r="T54" s="482"/>
    </row>
    <row r="55" spans="2:23" customFormat="1" ht="51.6" customHeight="1" x14ac:dyDescent="0.25">
      <c r="B55" s="333"/>
      <c r="C55" s="327"/>
      <c r="D55" s="447"/>
      <c r="E55" s="230" t="s">
        <v>535</v>
      </c>
      <c r="F55" s="230"/>
      <c r="G55" s="230"/>
      <c r="H55" s="230"/>
      <c r="I55" s="385" t="s">
        <v>421</v>
      </c>
      <c r="J55" s="385"/>
      <c r="K55" s="385"/>
      <c r="L55" s="385"/>
      <c r="M55" s="385"/>
      <c r="N55" s="385"/>
      <c r="O55" s="385"/>
      <c r="P55" s="385"/>
      <c r="Q55" s="385"/>
      <c r="R55" s="385"/>
      <c r="S55" s="386">
        <v>1</v>
      </c>
      <c r="T55" s="386"/>
    </row>
    <row r="56" spans="2:23" customFormat="1" ht="73.900000000000006" customHeight="1" x14ac:dyDescent="0.25">
      <c r="B56" s="333"/>
      <c r="C56" s="327"/>
      <c r="D56" s="328"/>
      <c r="E56" s="297" t="s">
        <v>536</v>
      </c>
      <c r="F56" s="298"/>
      <c r="G56" s="298"/>
      <c r="H56" s="299"/>
      <c r="I56" s="316" t="s">
        <v>512</v>
      </c>
      <c r="J56" s="317"/>
      <c r="K56" s="317"/>
      <c r="L56" s="317"/>
      <c r="M56" s="317"/>
      <c r="N56" s="317"/>
      <c r="O56" s="317"/>
      <c r="P56" s="317"/>
      <c r="Q56" s="317"/>
      <c r="R56" s="318"/>
      <c r="S56" s="314">
        <v>1</v>
      </c>
      <c r="T56" s="315"/>
    </row>
    <row r="57" spans="2:23" customFormat="1" ht="76.150000000000006" customHeight="1" x14ac:dyDescent="0.25">
      <c r="B57" s="333"/>
      <c r="C57" s="327"/>
      <c r="D57" s="328"/>
      <c r="E57" s="297" t="s">
        <v>537</v>
      </c>
      <c r="F57" s="298"/>
      <c r="G57" s="298"/>
      <c r="H57" s="299"/>
      <c r="I57" s="316" t="s">
        <v>128</v>
      </c>
      <c r="J57" s="317"/>
      <c r="K57" s="317"/>
      <c r="L57" s="317"/>
      <c r="M57" s="317"/>
      <c r="N57" s="317"/>
      <c r="O57" s="317"/>
      <c r="P57" s="317"/>
      <c r="Q57" s="317"/>
      <c r="R57" s="318"/>
      <c r="S57" s="314">
        <v>1</v>
      </c>
      <c r="T57" s="315"/>
    </row>
    <row r="58" spans="2:23" customFormat="1" ht="101.45" customHeight="1" x14ac:dyDescent="0.25">
      <c r="B58" s="333"/>
      <c r="C58" s="327"/>
      <c r="D58" s="328"/>
      <c r="E58" s="297" t="s">
        <v>538</v>
      </c>
      <c r="F58" s="298"/>
      <c r="G58" s="298"/>
      <c r="H58" s="299"/>
      <c r="I58" s="316" t="s">
        <v>650</v>
      </c>
      <c r="J58" s="317"/>
      <c r="K58" s="317"/>
      <c r="L58" s="317"/>
      <c r="M58" s="317"/>
      <c r="N58" s="317"/>
      <c r="O58" s="317"/>
      <c r="P58" s="317"/>
      <c r="Q58" s="317"/>
      <c r="R58" s="318"/>
      <c r="S58" s="314">
        <v>1</v>
      </c>
      <c r="T58" s="315"/>
    </row>
    <row r="59" spans="2:23" customFormat="1" ht="44.45" customHeight="1" x14ac:dyDescent="0.25">
      <c r="B59" s="333"/>
      <c r="C59" s="327"/>
      <c r="D59" s="328"/>
      <c r="E59" s="297" t="s">
        <v>539</v>
      </c>
      <c r="F59" s="298"/>
      <c r="G59" s="298"/>
      <c r="H59" s="299"/>
      <c r="I59" s="316" t="s">
        <v>112</v>
      </c>
      <c r="J59" s="317"/>
      <c r="K59" s="317"/>
      <c r="L59" s="317"/>
      <c r="M59" s="317"/>
      <c r="N59" s="317"/>
      <c r="O59" s="317"/>
      <c r="P59" s="317"/>
      <c r="Q59" s="317"/>
      <c r="R59" s="318"/>
      <c r="S59" s="314">
        <v>1</v>
      </c>
      <c r="T59" s="315"/>
    </row>
    <row r="60" spans="2:23" customFormat="1" ht="55.9" customHeight="1" x14ac:dyDescent="0.25">
      <c r="B60" s="333"/>
      <c r="C60" s="327"/>
      <c r="D60" s="328"/>
      <c r="E60" s="297" t="s">
        <v>540</v>
      </c>
      <c r="F60" s="298"/>
      <c r="G60" s="298"/>
      <c r="H60" s="299"/>
      <c r="I60" s="316" t="s">
        <v>442</v>
      </c>
      <c r="J60" s="317"/>
      <c r="K60" s="317"/>
      <c r="L60" s="317"/>
      <c r="M60" s="317"/>
      <c r="N60" s="317"/>
      <c r="O60" s="317"/>
      <c r="P60" s="317"/>
      <c r="Q60" s="317"/>
      <c r="R60" s="318"/>
      <c r="S60" s="314">
        <v>1</v>
      </c>
      <c r="T60" s="315"/>
    </row>
    <row r="61" spans="2:23" customFormat="1" ht="79.900000000000006" customHeight="1" x14ac:dyDescent="0.25">
      <c r="B61" s="334"/>
      <c r="C61" s="329"/>
      <c r="D61" s="330"/>
      <c r="E61" s="297" t="s">
        <v>541</v>
      </c>
      <c r="F61" s="298"/>
      <c r="G61" s="298"/>
      <c r="H61" s="299"/>
      <c r="I61" s="316" t="s">
        <v>513</v>
      </c>
      <c r="J61" s="317"/>
      <c r="K61" s="317"/>
      <c r="L61" s="317"/>
      <c r="M61" s="317"/>
      <c r="N61" s="317"/>
      <c r="O61" s="317"/>
      <c r="P61" s="317"/>
      <c r="Q61" s="317"/>
      <c r="R61" s="318"/>
      <c r="S61" s="314">
        <v>1</v>
      </c>
      <c r="T61" s="315"/>
    </row>
    <row r="62" spans="2:23" customFormat="1" ht="409.15" customHeight="1" x14ac:dyDescent="0.25">
      <c r="B62" s="376" t="s">
        <v>34</v>
      </c>
      <c r="C62" s="325" t="s">
        <v>35</v>
      </c>
      <c r="D62" s="326"/>
      <c r="E62" s="325" t="s">
        <v>532</v>
      </c>
      <c r="F62" s="430"/>
      <c r="G62" s="430"/>
      <c r="H62" s="326"/>
      <c r="I62" s="448" t="s">
        <v>665</v>
      </c>
      <c r="J62" s="449"/>
      <c r="K62" s="449"/>
      <c r="L62" s="449"/>
      <c r="M62" s="449"/>
      <c r="N62" s="449"/>
      <c r="O62" s="449"/>
      <c r="P62" s="449"/>
      <c r="Q62" s="449"/>
      <c r="R62" s="450"/>
      <c r="S62" s="314">
        <v>1</v>
      </c>
      <c r="T62" s="315"/>
    </row>
    <row r="63" spans="2:23" s="105" customFormat="1" ht="211.15" customHeight="1" x14ac:dyDescent="0.25">
      <c r="B63" s="377"/>
      <c r="C63" s="327"/>
      <c r="D63" s="328"/>
      <c r="E63" s="329"/>
      <c r="F63" s="431"/>
      <c r="G63" s="431"/>
      <c r="H63" s="330"/>
      <c r="I63" s="454"/>
      <c r="J63" s="455"/>
      <c r="K63" s="455"/>
      <c r="L63" s="455"/>
      <c r="M63" s="455"/>
      <c r="N63" s="455"/>
      <c r="O63" s="455"/>
      <c r="P63" s="455"/>
      <c r="Q63" s="455"/>
      <c r="R63" s="456"/>
      <c r="S63" s="128"/>
      <c r="T63" s="129"/>
    </row>
    <row r="64" spans="2:23" customFormat="1" ht="111" customHeight="1" x14ac:dyDescent="0.25">
      <c r="B64" s="377"/>
      <c r="C64" s="327"/>
      <c r="D64" s="328"/>
      <c r="E64" s="297" t="s">
        <v>542</v>
      </c>
      <c r="F64" s="298"/>
      <c r="G64" s="298"/>
      <c r="H64" s="299"/>
      <c r="I64" s="316" t="s">
        <v>596</v>
      </c>
      <c r="J64" s="317"/>
      <c r="K64" s="317"/>
      <c r="L64" s="317"/>
      <c r="M64" s="317"/>
      <c r="N64" s="317"/>
      <c r="O64" s="317"/>
      <c r="P64" s="317"/>
      <c r="Q64" s="317"/>
      <c r="R64" s="318"/>
      <c r="S64" s="314">
        <v>1</v>
      </c>
      <c r="T64" s="315"/>
      <c r="W64" s="126"/>
    </row>
    <row r="65" spans="2:20" customFormat="1" ht="97.9" customHeight="1" x14ac:dyDescent="0.25">
      <c r="B65" s="377"/>
      <c r="C65" s="327"/>
      <c r="D65" s="328"/>
      <c r="E65" s="297" t="s">
        <v>543</v>
      </c>
      <c r="F65" s="298"/>
      <c r="G65" s="298"/>
      <c r="H65" s="299"/>
      <c r="I65" s="316" t="s">
        <v>651</v>
      </c>
      <c r="J65" s="317"/>
      <c r="K65" s="317"/>
      <c r="L65" s="317"/>
      <c r="M65" s="317"/>
      <c r="N65" s="317"/>
      <c r="O65" s="317"/>
      <c r="P65" s="317"/>
      <c r="Q65" s="317"/>
      <c r="R65" s="318"/>
      <c r="S65" s="314">
        <v>1</v>
      </c>
      <c r="T65" s="315"/>
    </row>
    <row r="66" spans="2:20" customFormat="1" ht="67.5" customHeight="1" x14ac:dyDescent="0.25">
      <c r="B66" s="377"/>
      <c r="C66" s="327"/>
      <c r="D66" s="328"/>
      <c r="E66" s="297" t="s">
        <v>544</v>
      </c>
      <c r="F66" s="298"/>
      <c r="G66" s="298"/>
      <c r="H66" s="299"/>
      <c r="I66" s="316" t="s">
        <v>600</v>
      </c>
      <c r="J66" s="317"/>
      <c r="K66" s="317"/>
      <c r="L66" s="317"/>
      <c r="M66" s="317"/>
      <c r="N66" s="317"/>
      <c r="O66" s="317"/>
      <c r="P66" s="317"/>
      <c r="Q66" s="317"/>
      <c r="R66" s="318"/>
      <c r="S66" s="314">
        <v>1</v>
      </c>
      <c r="T66" s="315"/>
    </row>
    <row r="67" spans="2:20" customFormat="1" ht="85.5" customHeight="1" x14ac:dyDescent="0.25">
      <c r="B67" s="377"/>
      <c r="C67" s="327"/>
      <c r="D67" s="328"/>
      <c r="E67" s="297" t="s">
        <v>545</v>
      </c>
      <c r="F67" s="298"/>
      <c r="G67" s="298"/>
      <c r="H67" s="299"/>
      <c r="I67" s="316" t="s">
        <v>507</v>
      </c>
      <c r="J67" s="317"/>
      <c r="K67" s="317"/>
      <c r="L67" s="317"/>
      <c r="M67" s="317"/>
      <c r="N67" s="317"/>
      <c r="O67" s="317"/>
      <c r="P67" s="317"/>
      <c r="Q67" s="317"/>
      <c r="R67" s="318"/>
      <c r="S67" s="314">
        <v>1</v>
      </c>
      <c r="T67" s="315"/>
    </row>
    <row r="68" spans="2:20" customFormat="1" ht="135.6" customHeight="1" x14ac:dyDescent="0.25">
      <c r="B68" s="377"/>
      <c r="C68" s="327"/>
      <c r="D68" s="328"/>
      <c r="E68" s="297" t="s">
        <v>546</v>
      </c>
      <c r="F68" s="298"/>
      <c r="G68" s="298"/>
      <c r="H68" s="299"/>
      <c r="I68" s="316" t="s">
        <v>601</v>
      </c>
      <c r="J68" s="317"/>
      <c r="K68" s="317"/>
      <c r="L68" s="317"/>
      <c r="M68" s="317"/>
      <c r="N68" s="317"/>
      <c r="O68" s="317"/>
      <c r="P68" s="317"/>
      <c r="Q68" s="317"/>
      <c r="R68" s="318"/>
      <c r="S68" s="314">
        <v>1</v>
      </c>
      <c r="T68" s="315"/>
    </row>
    <row r="69" spans="2:20" customFormat="1" ht="135.6" customHeight="1" x14ac:dyDescent="0.25">
      <c r="B69" s="377"/>
      <c r="C69" s="327"/>
      <c r="D69" s="328"/>
      <c r="E69" s="297" t="s">
        <v>547</v>
      </c>
      <c r="F69" s="298"/>
      <c r="G69" s="298"/>
      <c r="H69" s="299"/>
      <c r="I69" s="316" t="s">
        <v>508</v>
      </c>
      <c r="J69" s="317"/>
      <c r="K69" s="317"/>
      <c r="L69" s="317"/>
      <c r="M69" s="317"/>
      <c r="N69" s="317"/>
      <c r="O69" s="317"/>
      <c r="P69" s="317"/>
      <c r="Q69" s="317"/>
      <c r="R69" s="318"/>
      <c r="S69" s="314">
        <v>1</v>
      </c>
      <c r="T69" s="315"/>
    </row>
    <row r="70" spans="2:20" customFormat="1" ht="73.150000000000006" customHeight="1" x14ac:dyDescent="0.25">
      <c r="B70" s="377"/>
      <c r="C70" s="327"/>
      <c r="D70" s="328"/>
      <c r="E70" s="297" t="s">
        <v>548</v>
      </c>
      <c r="F70" s="298"/>
      <c r="G70" s="298"/>
      <c r="H70" s="299"/>
      <c r="I70" s="635" t="s">
        <v>490</v>
      </c>
      <c r="J70" s="636"/>
      <c r="K70" s="636"/>
      <c r="L70" s="636"/>
      <c r="M70" s="636"/>
      <c r="N70" s="636"/>
      <c r="O70" s="636"/>
      <c r="P70" s="636"/>
      <c r="Q70" s="636"/>
      <c r="R70" s="637"/>
      <c r="S70" s="314">
        <v>1</v>
      </c>
      <c r="T70" s="315"/>
    </row>
    <row r="71" spans="2:20" customFormat="1" ht="152.65" customHeight="1" x14ac:dyDescent="0.25">
      <c r="B71" s="377"/>
      <c r="C71" s="327"/>
      <c r="D71" s="328"/>
      <c r="E71" s="297" t="s">
        <v>549</v>
      </c>
      <c r="F71" s="298"/>
      <c r="G71" s="298"/>
      <c r="H71" s="299"/>
      <c r="I71" s="316" t="s">
        <v>491</v>
      </c>
      <c r="J71" s="317"/>
      <c r="K71" s="317"/>
      <c r="L71" s="317"/>
      <c r="M71" s="317"/>
      <c r="N71" s="317"/>
      <c r="O71" s="317"/>
      <c r="P71" s="317"/>
      <c r="Q71" s="317"/>
      <c r="R71" s="318"/>
      <c r="S71" s="314">
        <v>0.7</v>
      </c>
      <c r="T71" s="315"/>
    </row>
    <row r="72" spans="2:20" customFormat="1" ht="50.25" customHeight="1" x14ac:dyDescent="0.25">
      <c r="B72" s="377"/>
      <c r="C72" s="327"/>
      <c r="D72" s="328"/>
      <c r="E72" s="297" t="s">
        <v>550</v>
      </c>
      <c r="F72" s="298"/>
      <c r="G72" s="298"/>
      <c r="H72" s="299"/>
      <c r="I72" s="316" t="s">
        <v>129</v>
      </c>
      <c r="J72" s="317"/>
      <c r="K72" s="317"/>
      <c r="L72" s="317"/>
      <c r="M72" s="317"/>
      <c r="N72" s="317"/>
      <c r="O72" s="317"/>
      <c r="P72" s="317"/>
      <c r="Q72" s="317"/>
      <c r="R72" s="318"/>
      <c r="S72" s="314">
        <v>1</v>
      </c>
      <c r="T72" s="315"/>
    </row>
    <row r="73" spans="2:20" customFormat="1" ht="60" customHeight="1" x14ac:dyDescent="0.25">
      <c r="B73" s="378"/>
      <c r="C73" s="329"/>
      <c r="D73" s="330"/>
      <c r="E73" s="297" t="s">
        <v>551</v>
      </c>
      <c r="F73" s="298"/>
      <c r="G73" s="298"/>
      <c r="H73" s="299"/>
      <c r="I73" s="635" t="s">
        <v>514</v>
      </c>
      <c r="J73" s="636"/>
      <c r="K73" s="636"/>
      <c r="L73" s="636"/>
      <c r="M73" s="636"/>
      <c r="N73" s="636"/>
      <c r="O73" s="636"/>
      <c r="P73" s="636"/>
      <c r="Q73" s="636"/>
      <c r="R73" s="637"/>
      <c r="S73" s="314">
        <v>0.6</v>
      </c>
      <c r="T73" s="315"/>
    </row>
    <row r="74" spans="2:20" customFormat="1" ht="81.599999999999994" customHeight="1" x14ac:dyDescent="0.25">
      <c r="B74" s="332" t="s">
        <v>422</v>
      </c>
      <c r="C74" s="325" t="s">
        <v>423</v>
      </c>
      <c r="D74" s="326"/>
      <c r="E74" s="297" t="s">
        <v>552</v>
      </c>
      <c r="F74" s="298"/>
      <c r="G74" s="298"/>
      <c r="H74" s="299"/>
      <c r="I74" s="316" t="s">
        <v>424</v>
      </c>
      <c r="J74" s="317"/>
      <c r="K74" s="317"/>
      <c r="L74" s="317"/>
      <c r="M74" s="317"/>
      <c r="N74" s="317"/>
      <c r="O74" s="317"/>
      <c r="P74" s="317"/>
      <c r="Q74" s="317"/>
      <c r="R74" s="318"/>
      <c r="S74" s="314">
        <v>1</v>
      </c>
      <c r="T74" s="315"/>
    </row>
    <row r="75" spans="2:20" customFormat="1" ht="137.44999999999999" customHeight="1" x14ac:dyDescent="0.25">
      <c r="B75" s="333"/>
      <c r="C75" s="327"/>
      <c r="D75" s="328"/>
      <c r="E75" s="297" t="s">
        <v>553</v>
      </c>
      <c r="F75" s="298"/>
      <c r="G75" s="298"/>
      <c r="H75" s="299"/>
      <c r="I75" s="579" t="s">
        <v>597</v>
      </c>
      <c r="J75" s="632"/>
      <c r="K75" s="632"/>
      <c r="L75" s="632"/>
      <c r="M75" s="632"/>
      <c r="N75" s="632"/>
      <c r="O75" s="632"/>
      <c r="P75" s="632"/>
      <c r="Q75" s="632"/>
      <c r="R75" s="633"/>
      <c r="S75" s="339">
        <v>1</v>
      </c>
      <c r="T75" s="340"/>
    </row>
    <row r="76" spans="2:20" customFormat="1" ht="96" customHeight="1" x14ac:dyDescent="0.25">
      <c r="B76" s="334"/>
      <c r="C76" s="329"/>
      <c r="D76" s="330"/>
      <c r="E76" s="297" t="s">
        <v>553</v>
      </c>
      <c r="F76" s="298"/>
      <c r="G76" s="298"/>
      <c r="H76" s="299"/>
      <c r="I76" s="579" t="s">
        <v>598</v>
      </c>
      <c r="J76" s="632"/>
      <c r="K76" s="632"/>
      <c r="L76" s="632"/>
      <c r="M76" s="632"/>
      <c r="N76" s="632"/>
      <c r="O76" s="632"/>
      <c r="P76" s="632"/>
      <c r="Q76" s="632"/>
      <c r="R76" s="633"/>
      <c r="S76" s="341"/>
      <c r="T76" s="342"/>
    </row>
    <row r="77" spans="2:20" customFormat="1" ht="27" customHeight="1" x14ac:dyDescent="0.25">
      <c r="B77" s="235"/>
      <c r="C77" s="331"/>
      <c r="D77" s="331"/>
      <c r="E77" s="331"/>
      <c r="F77" s="331"/>
      <c r="G77" s="331"/>
      <c r="H77" s="331"/>
      <c r="I77" s="331"/>
      <c r="J77" s="331"/>
      <c r="K77" s="331"/>
      <c r="L77" s="331"/>
      <c r="M77" s="331"/>
      <c r="N77" s="331"/>
      <c r="O77" s="331"/>
      <c r="P77" s="331"/>
      <c r="Q77" s="331"/>
      <c r="R77" s="331"/>
      <c r="S77" s="331"/>
      <c r="T77" s="236"/>
    </row>
    <row r="78" spans="2:20" customFormat="1" ht="27.75" customHeight="1" x14ac:dyDescent="0.25">
      <c r="B78" s="319" t="s">
        <v>132</v>
      </c>
      <c r="C78" s="320"/>
      <c r="D78" s="320"/>
      <c r="E78" s="320"/>
      <c r="F78" s="320"/>
      <c r="G78" s="320"/>
      <c r="H78" s="320"/>
      <c r="I78" s="320"/>
      <c r="J78" s="320"/>
      <c r="K78" s="320"/>
      <c r="L78" s="320"/>
      <c r="M78" s="320"/>
      <c r="N78" s="320"/>
      <c r="O78" s="320"/>
      <c r="P78" s="320"/>
      <c r="Q78" s="320"/>
      <c r="R78" s="320"/>
      <c r="S78" s="320"/>
      <c r="T78" s="321"/>
    </row>
    <row r="79" spans="2:20" customFormat="1" ht="27.75" customHeight="1" x14ac:dyDescent="0.25">
      <c r="B79" s="107" t="s">
        <v>30</v>
      </c>
      <c r="C79" s="319" t="s">
        <v>133</v>
      </c>
      <c r="D79" s="321"/>
      <c r="E79" s="319" t="s">
        <v>554</v>
      </c>
      <c r="F79" s="320"/>
      <c r="G79" s="320"/>
      <c r="H79" s="320"/>
      <c r="I79" s="321"/>
      <c r="J79" s="319" t="s">
        <v>31</v>
      </c>
      <c r="K79" s="320"/>
      <c r="L79" s="320"/>
      <c r="M79" s="320"/>
      <c r="N79" s="320"/>
      <c r="O79" s="320"/>
      <c r="P79" s="320"/>
      <c r="Q79" s="320"/>
      <c r="R79" s="321"/>
      <c r="S79" s="319" t="s">
        <v>32</v>
      </c>
      <c r="T79" s="321"/>
    </row>
    <row r="80" spans="2:20" customFormat="1" ht="228.6" customHeight="1" x14ac:dyDescent="0.25">
      <c r="B80" s="332" t="s">
        <v>36</v>
      </c>
      <c r="C80" s="325" t="s">
        <v>37</v>
      </c>
      <c r="D80" s="326"/>
      <c r="E80" s="319" t="s">
        <v>555</v>
      </c>
      <c r="F80" s="320"/>
      <c r="G80" s="320"/>
      <c r="H80" s="320"/>
      <c r="I80" s="321"/>
      <c r="J80" s="322" t="s">
        <v>691</v>
      </c>
      <c r="K80" s="323"/>
      <c r="L80" s="323"/>
      <c r="M80" s="323"/>
      <c r="N80" s="323"/>
      <c r="O80" s="323"/>
      <c r="P80" s="323"/>
      <c r="Q80" s="323"/>
      <c r="R80" s="324"/>
      <c r="S80" s="314">
        <v>0.95</v>
      </c>
      <c r="T80" s="315"/>
    </row>
    <row r="81" spans="2:20" customFormat="1" ht="74.099999999999994" customHeight="1" x14ac:dyDescent="0.25">
      <c r="B81" s="333"/>
      <c r="C81" s="327"/>
      <c r="D81" s="328"/>
      <c r="E81" s="319" t="s">
        <v>556</v>
      </c>
      <c r="F81" s="320"/>
      <c r="G81" s="320"/>
      <c r="H81" s="320"/>
      <c r="I81" s="321"/>
      <c r="J81" s="322" t="s">
        <v>492</v>
      </c>
      <c r="K81" s="323"/>
      <c r="L81" s="323"/>
      <c r="M81" s="323"/>
      <c r="N81" s="323"/>
      <c r="O81" s="323"/>
      <c r="P81" s="323"/>
      <c r="Q81" s="323"/>
      <c r="R81" s="324"/>
      <c r="S81" s="314">
        <v>1</v>
      </c>
      <c r="T81" s="315"/>
    </row>
    <row r="82" spans="2:20" customFormat="1" ht="129.75" customHeight="1" x14ac:dyDescent="0.25">
      <c r="B82" s="333"/>
      <c r="C82" s="327"/>
      <c r="D82" s="328"/>
      <c r="E82" s="319" t="s">
        <v>557</v>
      </c>
      <c r="F82" s="320"/>
      <c r="G82" s="320"/>
      <c r="H82" s="320"/>
      <c r="I82" s="321"/>
      <c r="J82" s="322" t="s">
        <v>443</v>
      </c>
      <c r="K82" s="323"/>
      <c r="L82" s="323"/>
      <c r="M82" s="323"/>
      <c r="N82" s="323"/>
      <c r="O82" s="323"/>
      <c r="P82" s="323"/>
      <c r="Q82" s="323"/>
      <c r="R82" s="324"/>
      <c r="S82" s="314">
        <v>1</v>
      </c>
      <c r="T82" s="315"/>
    </row>
    <row r="83" spans="2:20" customFormat="1" ht="56.25" customHeight="1" x14ac:dyDescent="0.25">
      <c r="B83" s="333"/>
      <c r="C83" s="327"/>
      <c r="D83" s="328"/>
      <c r="E83" s="319" t="s">
        <v>558</v>
      </c>
      <c r="F83" s="320"/>
      <c r="G83" s="320"/>
      <c r="H83" s="320"/>
      <c r="I83" s="321"/>
      <c r="J83" s="322" t="s">
        <v>134</v>
      </c>
      <c r="K83" s="323"/>
      <c r="L83" s="323"/>
      <c r="M83" s="323"/>
      <c r="N83" s="323"/>
      <c r="O83" s="323"/>
      <c r="P83" s="323"/>
      <c r="Q83" s="323"/>
      <c r="R83" s="324"/>
      <c r="S83" s="314">
        <v>1</v>
      </c>
      <c r="T83" s="315"/>
    </row>
    <row r="84" spans="2:20" customFormat="1" ht="49.5" customHeight="1" x14ac:dyDescent="0.25">
      <c r="B84" s="333"/>
      <c r="C84" s="327"/>
      <c r="D84" s="328"/>
      <c r="E84" s="319" t="s">
        <v>559</v>
      </c>
      <c r="F84" s="320"/>
      <c r="G84" s="320"/>
      <c r="H84" s="320"/>
      <c r="I84" s="321"/>
      <c r="J84" s="322" t="s">
        <v>135</v>
      </c>
      <c r="K84" s="323"/>
      <c r="L84" s="323"/>
      <c r="M84" s="323"/>
      <c r="N84" s="323"/>
      <c r="O84" s="323"/>
      <c r="P84" s="323"/>
      <c r="Q84" s="323"/>
      <c r="R84" s="324"/>
      <c r="S84" s="314">
        <v>1</v>
      </c>
      <c r="T84" s="315"/>
    </row>
    <row r="85" spans="2:20" customFormat="1" ht="34.5" customHeight="1" x14ac:dyDescent="0.25">
      <c r="B85" s="333"/>
      <c r="C85" s="327"/>
      <c r="D85" s="328"/>
      <c r="E85" s="319" t="s">
        <v>560</v>
      </c>
      <c r="F85" s="320"/>
      <c r="G85" s="320"/>
      <c r="H85" s="320"/>
      <c r="I85" s="321"/>
      <c r="J85" s="322" t="s">
        <v>113</v>
      </c>
      <c r="K85" s="323"/>
      <c r="L85" s="323"/>
      <c r="M85" s="323"/>
      <c r="N85" s="323"/>
      <c r="O85" s="323"/>
      <c r="P85" s="323"/>
      <c r="Q85" s="323"/>
      <c r="R85" s="324"/>
      <c r="S85" s="314">
        <v>1</v>
      </c>
      <c r="T85" s="315"/>
    </row>
    <row r="86" spans="2:20" customFormat="1" ht="127.15" customHeight="1" x14ac:dyDescent="0.25">
      <c r="B86" s="333"/>
      <c r="C86" s="327"/>
      <c r="D86" s="328"/>
      <c r="E86" s="297" t="s">
        <v>561</v>
      </c>
      <c r="F86" s="298"/>
      <c r="G86" s="298"/>
      <c r="H86" s="298"/>
      <c r="I86" s="299"/>
      <c r="J86" s="316" t="s">
        <v>652</v>
      </c>
      <c r="K86" s="317"/>
      <c r="L86" s="317"/>
      <c r="M86" s="317"/>
      <c r="N86" s="317"/>
      <c r="O86" s="317"/>
      <c r="P86" s="317"/>
      <c r="Q86" s="317"/>
      <c r="R86" s="318"/>
      <c r="S86" s="314">
        <v>1</v>
      </c>
      <c r="T86" s="315"/>
    </row>
    <row r="87" spans="2:20" customFormat="1" ht="139.5" customHeight="1" x14ac:dyDescent="0.25">
      <c r="B87" s="334"/>
      <c r="C87" s="329"/>
      <c r="D87" s="330"/>
      <c r="E87" s="297" t="s">
        <v>562</v>
      </c>
      <c r="F87" s="298"/>
      <c r="G87" s="298"/>
      <c r="H87" s="298"/>
      <c r="I87" s="299"/>
      <c r="J87" s="316" t="s">
        <v>653</v>
      </c>
      <c r="K87" s="317"/>
      <c r="L87" s="317"/>
      <c r="M87" s="317"/>
      <c r="N87" s="317"/>
      <c r="O87" s="317"/>
      <c r="P87" s="317"/>
      <c r="Q87" s="317"/>
      <c r="R87" s="318"/>
      <c r="S87" s="314">
        <v>1</v>
      </c>
      <c r="T87" s="315"/>
    </row>
    <row r="88" spans="2:20" customFormat="1" ht="163.5" customHeight="1" x14ac:dyDescent="0.25">
      <c r="B88" s="376" t="s">
        <v>38</v>
      </c>
      <c r="C88" s="325" t="s">
        <v>39</v>
      </c>
      <c r="D88" s="326"/>
      <c r="E88" s="319" t="s">
        <v>563</v>
      </c>
      <c r="F88" s="320"/>
      <c r="G88" s="320"/>
      <c r="H88" s="320"/>
      <c r="I88" s="321"/>
      <c r="J88" s="322" t="s">
        <v>515</v>
      </c>
      <c r="K88" s="323"/>
      <c r="L88" s="323"/>
      <c r="M88" s="323"/>
      <c r="N88" s="323"/>
      <c r="O88" s="323"/>
      <c r="P88" s="323"/>
      <c r="Q88" s="323"/>
      <c r="R88" s="324"/>
      <c r="S88" s="314">
        <v>1</v>
      </c>
      <c r="T88" s="315"/>
    </row>
    <row r="89" spans="2:20" customFormat="1" ht="70.900000000000006" customHeight="1" x14ac:dyDescent="0.25">
      <c r="B89" s="377"/>
      <c r="C89" s="327"/>
      <c r="D89" s="328"/>
      <c r="E89" s="319" t="s">
        <v>564</v>
      </c>
      <c r="F89" s="320"/>
      <c r="G89" s="320"/>
      <c r="H89" s="320"/>
      <c r="I89" s="321"/>
      <c r="J89" s="322" t="s">
        <v>599</v>
      </c>
      <c r="K89" s="323"/>
      <c r="L89" s="323"/>
      <c r="M89" s="323"/>
      <c r="N89" s="323"/>
      <c r="O89" s="323"/>
      <c r="P89" s="323"/>
      <c r="Q89" s="323"/>
      <c r="R89" s="324"/>
      <c r="S89" s="314">
        <v>1</v>
      </c>
      <c r="T89" s="315"/>
    </row>
    <row r="90" spans="2:20" customFormat="1" ht="30" customHeight="1" x14ac:dyDescent="0.25">
      <c r="B90" s="378"/>
      <c r="C90" s="329"/>
      <c r="D90" s="330"/>
      <c r="E90" s="319" t="s">
        <v>558</v>
      </c>
      <c r="F90" s="320"/>
      <c r="G90" s="320"/>
      <c r="H90" s="320"/>
      <c r="I90" s="321"/>
      <c r="J90" s="322" t="s">
        <v>114</v>
      </c>
      <c r="K90" s="323"/>
      <c r="L90" s="323"/>
      <c r="M90" s="323"/>
      <c r="N90" s="323"/>
      <c r="O90" s="323"/>
      <c r="P90" s="323"/>
      <c r="Q90" s="323"/>
      <c r="R90" s="324"/>
      <c r="S90" s="314">
        <v>1</v>
      </c>
      <c r="T90" s="315"/>
    </row>
    <row r="91" spans="2:20" customFormat="1" ht="242.1" customHeight="1" x14ac:dyDescent="0.25">
      <c r="B91" s="332" t="s">
        <v>40</v>
      </c>
      <c r="C91" s="325" t="s">
        <v>41</v>
      </c>
      <c r="D91" s="326"/>
      <c r="E91" s="319" t="s">
        <v>563</v>
      </c>
      <c r="F91" s="320"/>
      <c r="G91" s="320"/>
      <c r="H91" s="320"/>
      <c r="I91" s="321"/>
      <c r="J91" s="316" t="s">
        <v>467</v>
      </c>
      <c r="K91" s="317"/>
      <c r="L91" s="317"/>
      <c r="M91" s="317"/>
      <c r="N91" s="317"/>
      <c r="O91" s="317"/>
      <c r="P91" s="317"/>
      <c r="Q91" s="317"/>
      <c r="R91" s="318"/>
      <c r="S91" s="314">
        <v>0.9</v>
      </c>
      <c r="T91" s="315"/>
    </row>
    <row r="92" spans="2:20" customFormat="1" ht="27.75" customHeight="1" x14ac:dyDescent="0.25">
      <c r="B92" s="333"/>
      <c r="C92" s="327"/>
      <c r="D92" s="328"/>
      <c r="E92" s="319" t="s">
        <v>556</v>
      </c>
      <c r="F92" s="320"/>
      <c r="G92" s="320"/>
      <c r="H92" s="320"/>
      <c r="I92" s="321"/>
      <c r="J92" s="322" t="s">
        <v>450</v>
      </c>
      <c r="K92" s="323"/>
      <c r="L92" s="323"/>
      <c r="M92" s="323"/>
      <c r="N92" s="323"/>
      <c r="O92" s="323"/>
      <c r="P92" s="323"/>
      <c r="Q92" s="323"/>
      <c r="R92" s="324"/>
      <c r="S92" s="314">
        <v>1</v>
      </c>
      <c r="T92" s="315"/>
    </row>
    <row r="93" spans="2:20" customFormat="1" ht="145.15" customHeight="1" x14ac:dyDescent="0.25">
      <c r="B93" s="333"/>
      <c r="C93" s="327"/>
      <c r="D93" s="328"/>
      <c r="E93" s="319" t="s">
        <v>565</v>
      </c>
      <c r="F93" s="320"/>
      <c r="G93" s="320"/>
      <c r="H93" s="320"/>
      <c r="I93" s="321"/>
      <c r="J93" s="316" t="s">
        <v>654</v>
      </c>
      <c r="K93" s="317"/>
      <c r="L93" s="317"/>
      <c r="M93" s="317"/>
      <c r="N93" s="317"/>
      <c r="O93" s="317"/>
      <c r="P93" s="317"/>
      <c r="Q93" s="317"/>
      <c r="R93" s="318"/>
      <c r="S93" s="314">
        <v>0.83</v>
      </c>
      <c r="T93" s="315"/>
    </row>
    <row r="94" spans="2:20" customFormat="1" ht="39" customHeight="1" x14ac:dyDescent="0.25">
      <c r="B94" s="333"/>
      <c r="C94" s="327"/>
      <c r="D94" s="328"/>
      <c r="E94" s="319" t="s">
        <v>566</v>
      </c>
      <c r="F94" s="320"/>
      <c r="G94" s="320"/>
      <c r="H94" s="320"/>
      <c r="I94" s="321"/>
      <c r="J94" s="322" t="s">
        <v>468</v>
      </c>
      <c r="K94" s="323"/>
      <c r="L94" s="323"/>
      <c r="M94" s="323"/>
      <c r="N94" s="323"/>
      <c r="O94" s="323"/>
      <c r="P94" s="323"/>
      <c r="Q94" s="323"/>
      <c r="R94" s="324"/>
      <c r="S94" s="314">
        <v>1</v>
      </c>
      <c r="T94" s="315"/>
    </row>
    <row r="95" spans="2:20" customFormat="1" ht="36.6" customHeight="1" x14ac:dyDescent="0.25">
      <c r="B95" s="333"/>
      <c r="C95" s="327"/>
      <c r="D95" s="328"/>
      <c r="E95" s="319" t="s">
        <v>558</v>
      </c>
      <c r="F95" s="320"/>
      <c r="G95" s="320"/>
      <c r="H95" s="320"/>
      <c r="I95" s="321"/>
      <c r="J95" s="322" t="s">
        <v>459</v>
      </c>
      <c r="K95" s="323"/>
      <c r="L95" s="323"/>
      <c r="M95" s="323"/>
      <c r="N95" s="323"/>
      <c r="O95" s="323"/>
      <c r="P95" s="323"/>
      <c r="Q95" s="323"/>
      <c r="R95" s="324"/>
      <c r="S95" s="314">
        <v>1</v>
      </c>
      <c r="T95" s="315"/>
    </row>
    <row r="96" spans="2:20" customFormat="1" ht="51" customHeight="1" x14ac:dyDescent="0.25">
      <c r="B96" s="333"/>
      <c r="C96" s="327"/>
      <c r="D96" s="328"/>
      <c r="E96" s="319" t="s">
        <v>559</v>
      </c>
      <c r="F96" s="320"/>
      <c r="G96" s="320"/>
      <c r="H96" s="320"/>
      <c r="I96" s="321"/>
      <c r="J96" s="322" t="s">
        <v>115</v>
      </c>
      <c r="K96" s="323"/>
      <c r="L96" s="323"/>
      <c r="M96" s="323"/>
      <c r="N96" s="323"/>
      <c r="O96" s="323"/>
      <c r="P96" s="323"/>
      <c r="Q96" s="323"/>
      <c r="R96" s="324"/>
      <c r="S96" s="314">
        <v>1</v>
      </c>
      <c r="T96" s="315"/>
    </row>
    <row r="97" spans="2:20" customFormat="1" ht="49.15" customHeight="1" x14ac:dyDescent="0.25">
      <c r="B97" s="333"/>
      <c r="C97" s="327"/>
      <c r="D97" s="328"/>
      <c r="E97" s="319" t="s">
        <v>560</v>
      </c>
      <c r="F97" s="320"/>
      <c r="G97" s="320"/>
      <c r="H97" s="320"/>
      <c r="I97" s="321"/>
      <c r="J97" s="322" t="s">
        <v>469</v>
      </c>
      <c r="K97" s="323"/>
      <c r="L97" s="323"/>
      <c r="M97" s="323"/>
      <c r="N97" s="323"/>
      <c r="O97" s="323"/>
      <c r="P97" s="323"/>
      <c r="Q97" s="323"/>
      <c r="R97" s="324"/>
      <c r="S97" s="314">
        <v>1</v>
      </c>
      <c r="T97" s="315"/>
    </row>
    <row r="98" spans="2:20" customFormat="1" ht="49.15" customHeight="1" x14ac:dyDescent="0.25">
      <c r="B98" s="333"/>
      <c r="C98" s="327"/>
      <c r="D98" s="328"/>
      <c r="E98" s="319" t="s">
        <v>567</v>
      </c>
      <c r="F98" s="320"/>
      <c r="G98" s="320"/>
      <c r="H98" s="320"/>
      <c r="I98" s="321"/>
      <c r="J98" s="322" t="s">
        <v>470</v>
      </c>
      <c r="K98" s="323"/>
      <c r="L98" s="323"/>
      <c r="M98" s="323"/>
      <c r="N98" s="323"/>
      <c r="O98" s="323"/>
      <c r="P98" s="323"/>
      <c r="Q98" s="323"/>
      <c r="R98" s="324"/>
      <c r="S98" s="314">
        <v>1</v>
      </c>
      <c r="T98" s="315"/>
    </row>
    <row r="99" spans="2:20" customFormat="1" ht="49.15" customHeight="1" x14ac:dyDescent="0.25">
      <c r="B99" s="334"/>
      <c r="C99" s="329"/>
      <c r="D99" s="330"/>
      <c r="E99" s="319" t="s">
        <v>568</v>
      </c>
      <c r="F99" s="320"/>
      <c r="G99" s="320"/>
      <c r="H99" s="320"/>
      <c r="I99" s="321"/>
      <c r="J99" s="322" t="s">
        <v>471</v>
      </c>
      <c r="K99" s="323"/>
      <c r="L99" s="323"/>
      <c r="M99" s="323"/>
      <c r="N99" s="323"/>
      <c r="O99" s="323"/>
      <c r="P99" s="323"/>
      <c r="Q99" s="323"/>
      <c r="R99" s="324"/>
      <c r="S99" s="314">
        <v>1</v>
      </c>
      <c r="T99" s="315"/>
    </row>
    <row r="100" spans="2:20" ht="17.25" customHeight="1" x14ac:dyDescent="0.2">
      <c r="B100" s="379"/>
      <c r="C100" s="380"/>
      <c r="D100" s="380"/>
      <c r="E100" s="380"/>
      <c r="F100" s="380"/>
      <c r="G100" s="380"/>
      <c r="H100" s="380"/>
      <c r="I100" s="380"/>
      <c r="J100" s="380"/>
      <c r="K100" s="380"/>
      <c r="L100" s="380"/>
      <c r="M100" s="380"/>
      <c r="N100" s="380"/>
      <c r="O100" s="380"/>
      <c r="P100" s="380"/>
      <c r="Q100" s="380"/>
      <c r="R100" s="380"/>
      <c r="S100" s="380"/>
      <c r="T100" s="381"/>
    </row>
    <row r="101" spans="2:20" ht="28.5" customHeight="1" x14ac:dyDescent="0.2">
      <c r="B101" s="382" t="s">
        <v>30</v>
      </c>
      <c r="C101" s="383"/>
      <c r="D101" s="629" t="s">
        <v>569</v>
      </c>
      <c r="E101" s="630"/>
      <c r="F101" s="630"/>
      <c r="G101" s="630"/>
      <c r="H101" s="630"/>
      <c r="I101" s="630"/>
      <c r="J101" s="631"/>
      <c r="K101" s="629" t="s">
        <v>420</v>
      </c>
      <c r="L101" s="630"/>
      <c r="M101" s="630"/>
      <c r="N101" s="630"/>
      <c r="O101" s="630"/>
      <c r="P101" s="630"/>
      <c r="Q101" s="630"/>
      <c r="R101" s="631"/>
      <c r="S101" s="279" t="s">
        <v>4</v>
      </c>
      <c r="T101" s="281"/>
    </row>
    <row r="102" spans="2:20" ht="150.6" customHeight="1" x14ac:dyDescent="0.2">
      <c r="B102" s="273" t="s">
        <v>1076</v>
      </c>
      <c r="C102" s="274"/>
      <c r="D102" s="265" t="s">
        <v>1077</v>
      </c>
      <c r="E102" s="266"/>
      <c r="F102" s="266"/>
      <c r="G102" s="266"/>
      <c r="H102" s="266"/>
      <c r="I102" s="266"/>
      <c r="J102" s="267"/>
      <c r="K102" s="268" t="s">
        <v>1078</v>
      </c>
      <c r="L102" s="269"/>
      <c r="M102" s="269"/>
      <c r="N102" s="269"/>
      <c r="O102" s="269"/>
      <c r="P102" s="269"/>
      <c r="Q102" s="269"/>
      <c r="R102" s="270"/>
      <c r="S102" s="271">
        <v>43965</v>
      </c>
      <c r="T102" s="272"/>
    </row>
    <row r="103" spans="2:20" ht="59.45" customHeight="1" x14ac:dyDescent="0.2">
      <c r="B103" s="273" t="s">
        <v>795</v>
      </c>
      <c r="C103" s="274"/>
      <c r="D103" s="265" t="s">
        <v>1079</v>
      </c>
      <c r="E103" s="266"/>
      <c r="F103" s="266"/>
      <c r="G103" s="266"/>
      <c r="H103" s="266"/>
      <c r="I103" s="266"/>
      <c r="J103" s="267"/>
      <c r="K103" s="268" t="s">
        <v>748</v>
      </c>
      <c r="L103" s="269"/>
      <c r="M103" s="269"/>
      <c r="N103" s="269"/>
      <c r="O103" s="269"/>
      <c r="P103" s="269"/>
      <c r="Q103" s="269"/>
      <c r="R103" s="270"/>
      <c r="S103" s="271">
        <v>43965</v>
      </c>
      <c r="T103" s="272"/>
    </row>
    <row r="104" spans="2:20" ht="117" customHeight="1" x14ac:dyDescent="0.2">
      <c r="B104" s="273" t="s">
        <v>795</v>
      </c>
      <c r="C104" s="274"/>
      <c r="D104" s="265" t="s">
        <v>1080</v>
      </c>
      <c r="E104" s="266"/>
      <c r="F104" s="266"/>
      <c r="G104" s="266"/>
      <c r="H104" s="266"/>
      <c r="I104" s="266"/>
      <c r="J104" s="267"/>
      <c r="K104" s="268" t="s">
        <v>1078</v>
      </c>
      <c r="L104" s="269"/>
      <c r="M104" s="269"/>
      <c r="N104" s="269"/>
      <c r="O104" s="269"/>
      <c r="P104" s="269"/>
      <c r="Q104" s="269"/>
      <c r="R104" s="270"/>
      <c r="S104" s="271">
        <v>43966</v>
      </c>
      <c r="T104" s="272"/>
    </row>
    <row r="105" spans="2:20" ht="30.6" customHeight="1" x14ac:dyDescent="0.2">
      <c r="B105" s="273" t="s">
        <v>795</v>
      </c>
      <c r="C105" s="274"/>
      <c r="D105" s="265" t="s">
        <v>1081</v>
      </c>
      <c r="E105" s="266"/>
      <c r="F105" s="266"/>
      <c r="G105" s="266"/>
      <c r="H105" s="266"/>
      <c r="I105" s="266"/>
      <c r="J105" s="267"/>
      <c r="K105" s="268" t="s">
        <v>748</v>
      </c>
      <c r="L105" s="269"/>
      <c r="M105" s="269"/>
      <c r="N105" s="269"/>
      <c r="O105" s="269"/>
      <c r="P105" s="269"/>
      <c r="Q105" s="269"/>
      <c r="R105" s="270"/>
      <c r="S105" s="271">
        <v>43966</v>
      </c>
      <c r="T105" s="272"/>
    </row>
    <row r="106" spans="2:20" ht="51" customHeight="1" x14ac:dyDescent="0.2">
      <c r="B106" s="273" t="s">
        <v>795</v>
      </c>
      <c r="C106" s="274"/>
      <c r="D106" s="265" t="s">
        <v>1082</v>
      </c>
      <c r="E106" s="266"/>
      <c r="F106" s="266"/>
      <c r="G106" s="266"/>
      <c r="H106" s="266"/>
      <c r="I106" s="266"/>
      <c r="J106" s="267"/>
      <c r="K106" s="268" t="s">
        <v>748</v>
      </c>
      <c r="L106" s="269"/>
      <c r="M106" s="269"/>
      <c r="N106" s="269"/>
      <c r="O106" s="269"/>
      <c r="P106" s="269"/>
      <c r="Q106" s="269"/>
      <c r="R106" s="270"/>
      <c r="S106" s="271">
        <v>43966</v>
      </c>
      <c r="T106" s="272"/>
    </row>
    <row r="107" spans="2:20" ht="30.6" customHeight="1" x14ac:dyDescent="0.2">
      <c r="B107" s="273">
        <v>1</v>
      </c>
      <c r="C107" s="274"/>
      <c r="D107" s="265" t="s">
        <v>1083</v>
      </c>
      <c r="E107" s="266"/>
      <c r="F107" s="266"/>
      <c r="G107" s="266"/>
      <c r="H107" s="266"/>
      <c r="I107" s="266"/>
      <c r="J107" s="267"/>
      <c r="K107" s="268" t="s">
        <v>748</v>
      </c>
      <c r="L107" s="269"/>
      <c r="M107" s="269"/>
      <c r="N107" s="269"/>
      <c r="O107" s="269"/>
      <c r="P107" s="269"/>
      <c r="Q107" s="269"/>
      <c r="R107" s="270"/>
      <c r="S107" s="271">
        <v>43966</v>
      </c>
      <c r="T107" s="272"/>
    </row>
    <row r="108" spans="2:20" ht="46.15" customHeight="1" x14ac:dyDescent="0.2">
      <c r="B108" s="273" t="s">
        <v>795</v>
      </c>
      <c r="C108" s="274"/>
      <c r="D108" s="265" t="s">
        <v>1084</v>
      </c>
      <c r="E108" s="266"/>
      <c r="F108" s="266"/>
      <c r="G108" s="266"/>
      <c r="H108" s="266"/>
      <c r="I108" s="266"/>
      <c r="J108" s="267"/>
      <c r="K108" s="268" t="s">
        <v>748</v>
      </c>
      <c r="L108" s="269"/>
      <c r="M108" s="269"/>
      <c r="N108" s="269"/>
      <c r="O108" s="269"/>
      <c r="P108" s="269"/>
      <c r="Q108" s="269"/>
      <c r="R108" s="270"/>
      <c r="S108" s="271" t="s">
        <v>1085</v>
      </c>
      <c r="T108" s="272"/>
    </row>
    <row r="109" spans="2:20" ht="39" customHeight="1" x14ac:dyDescent="0.2">
      <c r="B109" s="273" t="s">
        <v>1086</v>
      </c>
      <c r="C109" s="274"/>
      <c r="D109" s="265" t="s">
        <v>1087</v>
      </c>
      <c r="E109" s="266"/>
      <c r="F109" s="266"/>
      <c r="G109" s="266"/>
      <c r="H109" s="266"/>
      <c r="I109" s="266"/>
      <c r="J109" s="267"/>
      <c r="K109" s="268" t="s">
        <v>748</v>
      </c>
      <c r="L109" s="269"/>
      <c r="M109" s="269"/>
      <c r="N109" s="269"/>
      <c r="O109" s="269"/>
      <c r="P109" s="269"/>
      <c r="Q109" s="269"/>
      <c r="R109" s="270"/>
      <c r="S109" s="271" t="s">
        <v>1088</v>
      </c>
      <c r="T109" s="272"/>
    </row>
    <row r="110" spans="2:20" ht="52.15" customHeight="1" x14ac:dyDescent="0.2">
      <c r="B110" s="273" t="s">
        <v>795</v>
      </c>
      <c r="C110" s="274"/>
      <c r="D110" s="265" t="s">
        <v>1089</v>
      </c>
      <c r="E110" s="266"/>
      <c r="F110" s="266"/>
      <c r="G110" s="266"/>
      <c r="H110" s="266"/>
      <c r="I110" s="266"/>
      <c r="J110" s="267"/>
      <c r="K110" s="268" t="s">
        <v>748</v>
      </c>
      <c r="L110" s="269"/>
      <c r="M110" s="269"/>
      <c r="N110" s="269"/>
      <c r="O110" s="269"/>
      <c r="P110" s="269"/>
      <c r="Q110" s="269"/>
      <c r="R110" s="270"/>
      <c r="S110" s="271">
        <v>43970</v>
      </c>
      <c r="T110" s="272"/>
    </row>
    <row r="111" spans="2:20" ht="60" customHeight="1" x14ac:dyDescent="0.2">
      <c r="B111" s="273" t="s">
        <v>1090</v>
      </c>
      <c r="C111" s="274"/>
      <c r="D111" s="265" t="s">
        <v>1094</v>
      </c>
      <c r="E111" s="266"/>
      <c r="F111" s="266"/>
      <c r="G111" s="266"/>
      <c r="H111" s="266"/>
      <c r="I111" s="266"/>
      <c r="J111" s="267"/>
      <c r="K111" s="268" t="s">
        <v>748</v>
      </c>
      <c r="L111" s="269"/>
      <c r="M111" s="269"/>
      <c r="N111" s="269"/>
      <c r="O111" s="269"/>
      <c r="P111" s="269"/>
      <c r="Q111" s="269"/>
      <c r="R111" s="270"/>
      <c r="S111" s="271">
        <v>43970</v>
      </c>
      <c r="T111" s="272"/>
    </row>
    <row r="112" spans="2:20" ht="72.599999999999994" customHeight="1" x14ac:dyDescent="0.2">
      <c r="B112" s="273" t="s">
        <v>795</v>
      </c>
      <c r="C112" s="274"/>
      <c r="D112" s="275" t="s">
        <v>1091</v>
      </c>
      <c r="E112" s="276"/>
      <c r="F112" s="276"/>
      <c r="G112" s="276"/>
      <c r="H112" s="276"/>
      <c r="I112" s="276"/>
      <c r="J112" s="277"/>
      <c r="K112" s="268" t="s">
        <v>1092</v>
      </c>
      <c r="L112" s="269"/>
      <c r="M112" s="269"/>
      <c r="N112" s="269"/>
      <c r="O112" s="269"/>
      <c r="P112" s="269"/>
      <c r="Q112" s="269"/>
      <c r="R112" s="270"/>
      <c r="S112" s="271">
        <v>43970</v>
      </c>
      <c r="T112" s="272"/>
    </row>
    <row r="113" spans="1:20" ht="30.6" customHeight="1" x14ac:dyDescent="0.2">
      <c r="B113" s="273" t="s">
        <v>795</v>
      </c>
      <c r="C113" s="274"/>
      <c r="D113" s="275" t="s">
        <v>1093</v>
      </c>
      <c r="E113" s="276"/>
      <c r="F113" s="276"/>
      <c r="G113" s="276"/>
      <c r="H113" s="276"/>
      <c r="I113" s="276"/>
      <c r="J113" s="277"/>
      <c r="K113" s="268" t="s">
        <v>748</v>
      </c>
      <c r="L113" s="269"/>
      <c r="M113" s="269"/>
      <c r="N113" s="269"/>
      <c r="O113" s="269"/>
      <c r="P113" s="269"/>
      <c r="Q113" s="269"/>
      <c r="R113" s="270"/>
      <c r="S113" s="271">
        <v>43971</v>
      </c>
      <c r="T113" s="272"/>
    </row>
    <row r="114" spans="1:20" ht="30.6" customHeight="1" x14ac:dyDescent="0.2">
      <c r="B114" s="273" t="s">
        <v>795</v>
      </c>
      <c r="C114" s="274"/>
      <c r="D114" s="275" t="s">
        <v>1075</v>
      </c>
      <c r="E114" s="276"/>
      <c r="F114" s="276"/>
      <c r="G114" s="276"/>
      <c r="H114" s="276"/>
      <c r="I114" s="276"/>
      <c r="J114" s="277"/>
      <c r="K114" s="268" t="s">
        <v>748</v>
      </c>
      <c r="L114" s="269"/>
      <c r="M114" s="269"/>
      <c r="N114" s="269"/>
      <c r="O114" s="269"/>
      <c r="P114" s="269"/>
      <c r="Q114" s="269"/>
      <c r="R114" s="270"/>
      <c r="S114" s="271">
        <v>43971</v>
      </c>
      <c r="T114" s="272"/>
    </row>
    <row r="115" spans="1:20" ht="30.6" customHeight="1" x14ac:dyDescent="0.2">
      <c r="B115" s="198"/>
      <c r="C115" s="199"/>
      <c r="D115" s="200"/>
      <c r="E115" s="200"/>
      <c r="F115" s="200"/>
      <c r="G115" s="200"/>
      <c r="H115" s="200"/>
      <c r="I115" s="200"/>
      <c r="J115" s="200"/>
      <c r="K115" s="201"/>
      <c r="L115" s="201"/>
      <c r="M115" s="201"/>
      <c r="N115" s="201"/>
      <c r="O115" s="201"/>
      <c r="P115" s="201"/>
      <c r="Q115" s="201"/>
      <c r="R115" s="201"/>
      <c r="S115" s="202"/>
      <c r="T115" s="203"/>
    </row>
    <row r="116" spans="1:20" ht="25.9" customHeight="1" x14ac:dyDescent="0.2">
      <c r="A116" s="2"/>
      <c r="B116" s="373" t="s">
        <v>42</v>
      </c>
      <c r="C116" s="374"/>
      <c r="D116" s="374"/>
      <c r="E116" s="374"/>
      <c r="F116" s="374"/>
      <c r="G116" s="374"/>
      <c r="H116" s="374"/>
      <c r="I116" s="374"/>
      <c r="J116" s="374"/>
      <c r="K116" s="374"/>
      <c r="L116" s="374"/>
      <c r="M116" s="374"/>
      <c r="N116" s="374"/>
      <c r="O116" s="374"/>
      <c r="P116" s="374"/>
      <c r="Q116" s="374"/>
      <c r="R116" s="374"/>
      <c r="S116" s="374"/>
      <c r="T116" s="375"/>
    </row>
    <row r="117" spans="1:20" ht="24.6" customHeight="1" x14ac:dyDescent="0.2">
      <c r="A117" s="2"/>
      <c r="B117" s="279" t="s">
        <v>43</v>
      </c>
      <c r="C117" s="280"/>
      <c r="D117" s="280"/>
      <c r="E117" s="281"/>
      <c r="F117" s="134" t="s">
        <v>30</v>
      </c>
      <c r="G117" s="279" t="s">
        <v>44</v>
      </c>
      <c r="H117" s="280"/>
      <c r="I117" s="280"/>
      <c r="J117" s="280"/>
      <c r="K117" s="280"/>
      <c r="L117" s="280"/>
      <c r="M117" s="280"/>
      <c r="N117" s="280"/>
      <c r="O117" s="280"/>
      <c r="P117" s="280"/>
      <c r="Q117" s="280"/>
      <c r="R117" s="281"/>
      <c r="S117" s="279" t="s">
        <v>4</v>
      </c>
      <c r="T117" s="281"/>
    </row>
    <row r="118" spans="1:20" ht="37.9" customHeight="1" x14ac:dyDescent="0.2">
      <c r="A118" s="2"/>
      <c r="B118" s="278" t="s">
        <v>918</v>
      </c>
      <c r="C118" s="278"/>
      <c r="D118" s="278"/>
      <c r="E118" s="278"/>
      <c r="F118" s="190">
        <v>4</v>
      </c>
      <c r="G118" s="243" t="s">
        <v>919</v>
      </c>
      <c r="H118" s="243"/>
      <c r="I118" s="243"/>
      <c r="J118" s="243"/>
      <c r="K118" s="243"/>
      <c r="L118" s="243"/>
      <c r="M118" s="243"/>
      <c r="N118" s="243"/>
      <c r="O118" s="243"/>
      <c r="P118" s="243"/>
      <c r="Q118" s="243"/>
      <c r="R118" s="243"/>
      <c r="S118" s="244">
        <v>43970</v>
      </c>
      <c r="T118" s="244"/>
    </row>
    <row r="119" spans="1:20" ht="37.9" customHeight="1" x14ac:dyDescent="0.2">
      <c r="A119" s="2"/>
      <c r="B119" s="278" t="s">
        <v>920</v>
      </c>
      <c r="C119" s="278"/>
      <c r="D119" s="278"/>
      <c r="E119" s="278"/>
      <c r="F119" s="190">
        <v>4</v>
      </c>
      <c r="G119" s="243" t="s">
        <v>1113</v>
      </c>
      <c r="H119" s="243"/>
      <c r="I119" s="243"/>
      <c r="J119" s="243"/>
      <c r="K119" s="243"/>
      <c r="L119" s="243"/>
      <c r="M119" s="243"/>
      <c r="N119" s="243"/>
      <c r="O119" s="243"/>
      <c r="P119" s="243"/>
      <c r="Q119" s="243"/>
      <c r="R119" s="243"/>
      <c r="S119" s="244">
        <v>43971</v>
      </c>
      <c r="T119" s="244"/>
    </row>
    <row r="120" spans="1:20" ht="37.9" customHeight="1" x14ac:dyDescent="0.2">
      <c r="A120" s="2"/>
      <c r="B120" s="278" t="s">
        <v>755</v>
      </c>
      <c r="C120" s="278"/>
      <c r="D120" s="278"/>
      <c r="E120" s="278"/>
      <c r="F120" s="190">
        <v>4</v>
      </c>
      <c r="G120" s="243" t="s">
        <v>1114</v>
      </c>
      <c r="H120" s="243"/>
      <c r="I120" s="243"/>
      <c r="J120" s="243"/>
      <c r="K120" s="243"/>
      <c r="L120" s="243"/>
      <c r="M120" s="243"/>
      <c r="N120" s="243"/>
      <c r="O120" s="243"/>
      <c r="P120" s="243"/>
      <c r="Q120" s="243"/>
      <c r="R120" s="243"/>
      <c r="S120" s="244">
        <v>43969</v>
      </c>
      <c r="T120" s="244"/>
    </row>
    <row r="121" spans="1:20" ht="37.9" customHeight="1" x14ac:dyDescent="0.2">
      <c r="A121" s="2"/>
      <c r="B121" s="278"/>
      <c r="C121" s="278"/>
      <c r="D121" s="278"/>
      <c r="E121" s="278"/>
      <c r="F121" s="190">
        <v>4</v>
      </c>
      <c r="G121" s="243" t="s">
        <v>1115</v>
      </c>
      <c r="H121" s="243"/>
      <c r="I121" s="243"/>
      <c r="J121" s="243"/>
      <c r="K121" s="243"/>
      <c r="L121" s="243"/>
      <c r="M121" s="243"/>
      <c r="N121" s="243"/>
      <c r="O121" s="243"/>
      <c r="P121" s="243"/>
      <c r="Q121" s="243"/>
      <c r="R121" s="243"/>
      <c r="S121" s="244">
        <v>43969</v>
      </c>
      <c r="T121" s="244"/>
    </row>
    <row r="122" spans="1:20" ht="37.9" customHeight="1" x14ac:dyDescent="0.2">
      <c r="A122" s="2"/>
      <c r="B122" s="278"/>
      <c r="C122" s="278"/>
      <c r="D122" s="278"/>
      <c r="E122" s="278"/>
      <c r="F122" s="190" t="s">
        <v>38</v>
      </c>
      <c r="G122" s="243" t="s">
        <v>1116</v>
      </c>
      <c r="H122" s="243"/>
      <c r="I122" s="243"/>
      <c r="J122" s="243"/>
      <c r="K122" s="243"/>
      <c r="L122" s="243"/>
      <c r="M122" s="243"/>
      <c r="N122" s="243"/>
      <c r="O122" s="243"/>
      <c r="P122" s="243"/>
      <c r="Q122" s="243"/>
      <c r="R122" s="243"/>
      <c r="S122" s="244">
        <v>43970</v>
      </c>
      <c r="T122" s="244"/>
    </row>
    <row r="123" spans="1:20" ht="37.9" customHeight="1" x14ac:dyDescent="0.2">
      <c r="A123" s="2"/>
      <c r="B123" s="278"/>
      <c r="C123" s="278"/>
      <c r="D123" s="278"/>
      <c r="E123" s="278"/>
      <c r="F123" s="190" t="s">
        <v>34</v>
      </c>
      <c r="G123" s="243" t="s">
        <v>1117</v>
      </c>
      <c r="H123" s="243"/>
      <c r="I123" s="243"/>
      <c r="J123" s="243"/>
      <c r="K123" s="243"/>
      <c r="L123" s="243"/>
      <c r="M123" s="243"/>
      <c r="N123" s="243"/>
      <c r="O123" s="243"/>
      <c r="P123" s="243"/>
      <c r="Q123" s="243"/>
      <c r="R123" s="243"/>
      <c r="S123" s="244">
        <v>43970</v>
      </c>
      <c r="T123" s="244"/>
    </row>
    <row r="124" spans="1:20" ht="37.9" customHeight="1" x14ac:dyDescent="0.2">
      <c r="A124" s="2"/>
      <c r="B124" s="278"/>
      <c r="C124" s="278"/>
      <c r="D124" s="278"/>
      <c r="E124" s="278"/>
      <c r="F124" s="190">
        <v>4</v>
      </c>
      <c r="G124" s="243" t="s">
        <v>1118</v>
      </c>
      <c r="H124" s="243"/>
      <c r="I124" s="243"/>
      <c r="J124" s="243"/>
      <c r="K124" s="243"/>
      <c r="L124" s="243"/>
      <c r="M124" s="243"/>
      <c r="N124" s="243"/>
      <c r="O124" s="243"/>
      <c r="P124" s="243"/>
      <c r="Q124" s="243"/>
      <c r="R124" s="243"/>
      <c r="S124" s="244">
        <v>43970</v>
      </c>
      <c r="T124" s="244"/>
    </row>
    <row r="125" spans="1:20" ht="37.9" customHeight="1" x14ac:dyDescent="0.2">
      <c r="A125" s="2"/>
      <c r="B125" s="278" t="s">
        <v>1119</v>
      </c>
      <c r="C125" s="278"/>
      <c r="D125" s="278"/>
      <c r="E125" s="278"/>
      <c r="F125" s="190" t="s">
        <v>34</v>
      </c>
      <c r="G125" s="243" t="s">
        <v>1120</v>
      </c>
      <c r="H125" s="243"/>
      <c r="I125" s="243"/>
      <c r="J125" s="243"/>
      <c r="K125" s="243"/>
      <c r="L125" s="243"/>
      <c r="M125" s="243"/>
      <c r="N125" s="243"/>
      <c r="O125" s="243"/>
      <c r="P125" s="243"/>
      <c r="Q125" s="243"/>
      <c r="R125" s="243"/>
      <c r="S125" s="244">
        <v>43971</v>
      </c>
      <c r="T125" s="244"/>
    </row>
    <row r="126" spans="1:20" ht="37.9" customHeight="1" x14ac:dyDescent="0.2">
      <c r="A126" s="2"/>
      <c r="B126" s="278" t="s">
        <v>921</v>
      </c>
      <c r="C126" s="278"/>
      <c r="D126" s="278"/>
      <c r="E126" s="278"/>
      <c r="F126" s="190">
        <v>1</v>
      </c>
      <c r="G126" s="243" t="s">
        <v>1121</v>
      </c>
      <c r="H126" s="243"/>
      <c r="I126" s="243"/>
      <c r="J126" s="243"/>
      <c r="K126" s="243"/>
      <c r="L126" s="243"/>
      <c r="M126" s="243"/>
      <c r="N126" s="243"/>
      <c r="O126" s="243"/>
      <c r="P126" s="243"/>
      <c r="Q126" s="243"/>
      <c r="R126" s="243"/>
      <c r="S126" s="244">
        <v>43971</v>
      </c>
      <c r="T126" s="244"/>
    </row>
    <row r="127" spans="1:20" ht="37.9" customHeight="1" x14ac:dyDescent="0.2">
      <c r="A127" s="2"/>
      <c r="B127" s="278"/>
      <c r="C127" s="278"/>
      <c r="D127" s="278"/>
      <c r="E127" s="278"/>
      <c r="F127" s="190" t="s">
        <v>34</v>
      </c>
      <c r="G127" s="243" t="s">
        <v>1122</v>
      </c>
      <c r="H127" s="243"/>
      <c r="I127" s="243"/>
      <c r="J127" s="243"/>
      <c r="K127" s="243"/>
      <c r="L127" s="243"/>
      <c r="M127" s="243"/>
      <c r="N127" s="243"/>
      <c r="O127" s="243"/>
      <c r="P127" s="243"/>
      <c r="Q127" s="243"/>
      <c r="R127" s="243"/>
      <c r="S127" s="244">
        <v>43966</v>
      </c>
      <c r="T127" s="244"/>
    </row>
    <row r="128" spans="1:20" ht="37.9" customHeight="1" x14ac:dyDescent="0.2">
      <c r="A128" s="2"/>
      <c r="B128" s="278" t="s">
        <v>922</v>
      </c>
      <c r="C128" s="278"/>
      <c r="D128" s="278"/>
      <c r="E128" s="278"/>
      <c r="F128" s="190" t="s">
        <v>34</v>
      </c>
      <c r="G128" s="243" t="s">
        <v>1123</v>
      </c>
      <c r="H128" s="243"/>
      <c r="I128" s="243"/>
      <c r="J128" s="243"/>
      <c r="K128" s="243"/>
      <c r="L128" s="243"/>
      <c r="M128" s="243"/>
      <c r="N128" s="243"/>
      <c r="O128" s="243"/>
      <c r="P128" s="243"/>
      <c r="Q128" s="243"/>
      <c r="R128" s="243"/>
      <c r="S128" s="244">
        <v>43969</v>
      </c>
      <c r="T128" s="244"/>
    </row>
    <row r="129" spans="2:20" ht="15" customHeight="1" x14ac:dyDescent="0.2">
      <c r="B129" s="67"/>
      <c r="C129" s="62"/>
      <c r="D129" s="62"/>
      <c r="E129" s="62"/>
      <c r="F129" s="62"/>
      <c r="G129" s="62"/>
      <c r="H129" s="62"/>
      <c r="I129" s="62"/>
      <c r="J129" s="62"/>
      <c r="K129" s="62"/>
      <c r="L129" s="62"/>
      <c r="M129" s="62"/>
      <c r="N129" s="62"/>
      <c r="O129" s="62"/>
      <c r="P129" s="62"/>
      <c r="Q129" s="62"/>
      <c r="R129" s="62"/>
      <c r="S129" s="62"/>
      <c r="T129" s="63"/>
    </row>
    <row r="130" spans="2:20" ht="25.5" customHeight="1" x14ac:dyDescent="0.2">
      <c r="B130" s="368" t="s">
        <v>433</v>
      </c>
      <c r="C130" s="369"/>
      <c r="D130" s="369"/>
      <c r="E130" s="369"/>
      <c r="F130" s="369"/>
      <c r="G130" s="369"/>
      <c r="H130" s="369"/>
      <c r="I130" s="369"/>
      <c r="J130" s="369"/>
      <c r="K130" s="369"/>
      <c r="L130" s="369"/>
      <c r="M130" s="369"/>
      <c r="N130" s="369"/>
      <c r="O130" s="369"/>
      <c r="P130" s="369"/>
      <c r="Q130" s="369"/>
      <c r="R130" s="369"/>
      <c r="S130" s="369"/>
      <c r="T130" s="370"/>
    </row>
    <row r="131" spans="2:20" ht="34.9" customHeight="1" x14ac:dyDescent="0.2">
      <c r="B131" s="371" t="s">
        <v>45</v>
      </c>
      <c r="C131" s="372"/>
      <c r="D131" s="279" t="s">
        <v>570</v>
      </c>
      <c r="E131" s="280"/>
      <c r="F131" s="280"/>
      <c r="G131" s="280"/>
      <c r="H131" s="280"/>
      <c r="I131" s="280"/>
      <c r="J131" s="281"/>
      <c r="K131" s="279" t="s">
        <v>46</v>
      </c>
      <c r="L131" s="280"/>
      <c r="M131" s="280"/>
      <c r="N131" s="280"/>
      <c r="O131" s="280"/>
      <c r="P131" s="280"/>
      <c r="Q131" s="280"/>
      <c r="R131" s="281"/>
      <c r="S131" s="279" t="s">
        <v>4</v>
      </c>
      <c r="T131" s="281"/>
    </row>
    <row r="132" spans="2:20" ht="30" customHeight="1" x14ac:dyDescent="0.2">
      <c r="B132" s="235" t="s">
        <v>487</v>
      </c>
      <c r="C132" s="236"/>
      <c r="D132" s="237" t="s">
        <v>571</v>
      </c>
      <c r="E132" s="238"/>
      <c r="F132" s="238"/>
      <c r="G132" s="238"/>
      <c r="H132" s="238"/>
      <c r="I132" s="238"/>
      <c r="J132" s="239"/>
      <c r="K132" s="240" t="s">
        <v>488</v>
      </c>
      <c r="L132" s="241"/>
      <c r="M132" s="241"/>
      <c r="N132" s="241"/>
      <c r="O132" s="241"/>
      <c r="P132" s="241"/>
      <c r="Q132" s="241"/>
      <c r="R132" s="242"/>
      <c r="S132" s="233" t="s">
        <v>1103</v>
      </c>
      <c r="T132" s="234"/>
    </row>
    <row r="133" spans="2:20" ht="30" customHeight="1" x14ac:dyDescent="0.2">
      <c r="B133" s="235" t="s">
        <v>9</v>
      </c>
      <c r="C133" s="236"/>
      <c r="D133" s="240" t="s">
        <v>1104</v>
      </c>
      <c r="E133" s="241"/>
      <c r="F133" s="241"/>
      <c r="G133" s="241"/>
      <c r="H133" s="241"/>
      <c r="I133" s="241"/>
      <c r="J133" s="242"/>
      <c r="K133" s="240" t="s">
        <v>1105</v>
      </c>
      <c r="L133" s="241"/>
      <c r="M133" s="241"/>
      <c r="N133" s="241"/>
      <c r="O133" s="241"/>
      <c r="P133" s="241"/>
      <c r="Q133" s="241"/>
      <c r="R133" s="242"/>
      <c r="S133" s="233">
        <v>43965</v>
      </c>
      <c r="T133" s="234"/>
    </row>
    <row r="134" spans="2:20" ht="43.15" customHeight="1" x14ac:dyDescent="0.2">
      <c r="B134" s="235" t="s">
        <v>9</v>
      </c>
      <c r="C134" s="236"/>
      <c r="D134" s="240" t="s">
        <v>1106</v>
      </c>
      <c r="E134" s="241"/>
      <c r="F134" s="241"/>
      <c r="G134" s="241"/>
      <c r="H134" s="241"/>
      <c r="I134" s="241"/>
      <c r="J134" s="242"/>
      <c r="K134" s="240" t="s">
        <v>1107</v>
      </c>
      <c r="L134" s="241"/>
      <c r="M134" s="241"/>
      <c r="N134" s="241"/>
      <c r="O134" s="241"/>
      <c r="P134" s="241"/>
      <c r="Q134" s="241"/>
      <c r="R134" s="242"/>
      <c r="S134" s="233">
        <v>43966</v>
      </c>
      <c r="T134" s="234"/>
    </row>
    <row r="135" spans="2:20" ht="36.6" customHeight="1" x14ac:dyDescent="0.2">
      <c r="B135" s="235" t="s">
        <v>11</v>
      </c>
      <c r="C135" s="236"/>
      <c r="D135" s="237" t="s">
        <v>1108</v>
      </c>
      <c r="E135" s="238"/>
      <c r="F135" s="238"/>
      <c r="G135" s="238"/>
      <c r="H135" s="238"/>
      <c r="I135" s="238"/>
      <c r="J135" s="239"/>
      <c r="K135" s="240" t="s">
        <v>1109</v>
      </c>
      <c r="L135" s="241"/>
      <c r="M135" s="241"/>
      <c r="N135" s="241"/>
      <c r="O135" s="241"/>
      <c r="P135" s="241"/>
      <c r="Q135" s="241"/>
      <c r="R135" s="242"/>
      <c r="S135" s="233">
        <v>43969</v>
      </c>
      <c r="T135" s="234"/>
    </row>
    <row r="136" spans="2:20" ht="30" customHeight="1" x14ac:dyDescent="0.2">
      <c r="B136" s="235" t="s">
        <v>9</v>
      </c>
      <c r="C136" s="236"/>
      <c r="D136" s="240" t="s">
        <v>1110</v>
      </c>
      <c r="E136" s="241"/>
      <c r="F136" s="241"/>
      <c r="G136" s="241"/>
      <c r="H136" s="241"/>
      <c r="I136" s="241"/>
      <c r="J136" s="242"/>
      <c r="K136" s="240" t="s">
        <v>1111</v>
      </c>
      <c r="L136" s="241"/>
      <c r="M136" s="241"/>
      <c r="N136" s="241"/>
      <c r="O136" s="241"/>
      <c r="P136" s="241"/>
      <c r="Q136" s="241"/>
      <c r="R136" s="242"/>
      <c r="S136" s="233">
        <v>43969</v>
      </c>
      <c r="T136" s="234"/>
    </row>
    <row r="137" spans="2:20" ht="33.6" customHeight="1" x14ac:dyDescent="0.2">
      <c r="B137" s="235" t="s">
        <v>487</v>
      </c>
      <c r="C137" s="236"/>
      <c r="D137" s="237" t="s">
        <v>718</v>
      </c>
      <c r="E137" s="238"/>
      <c r="F137" s="238"/>
      <c r="G137" s="238"/>
      <c r="H137" s="238"/>
      <c r="I137" s="238"/>
      <c r="J137" s="239"/>
      <c r="K137" s="240" t="s">
        <v>719</v>
      </c>
      <c r="L137" s="241"/>
      <c r="M137" s="241"/>
      <c r="N137" s="241"/>
      <c r="O137" s="241"/>
      <c r="P137" s="241"/>
      <c r="Q137" s="241"/>
      <c r="R137" s="242"/>
      <c r="S137" s="233" t="s">
        <v>1103</v>
      </c>
      <c r="T137" s="234"/>
    </row>
    <row r="138" spans="2:20" s="3" customFormat="1" ht="22.5" customHeight="1" x14ac:dyDescent="0.2">
      <c r="B138" s="343" t="s">
        <v>47</v>
      </c>
      <c r="C138" s="344"/>
      <c r="D138" s="344"/>
      <c r="E138" s="344"/>
      <c r="F138" s="344"/>
      <c r="G138" s="344"/>
      <c r="H138" s="344"/>
      <c r="I138" s="344"/>
      <c r="J138" s="344"/>
      <c r="K138" s="344"/>
      <c r="L138" s="344"/>
      <c r="M138" s="344"/>
      <c r="N138" s="344"/>
      <c r="O138" s="344"/>
      <c r="P138" s="344"/>
      <c r="Q138" s="344"/>
      <c r="R138" s="344"/>
      <c r="S138" s="344"/>
      <c r="T138" s="345"/>
    </row>
    <row r="139" spans="2:20" s="6" customFormat="1" ht="22.5" customHeight="1" x14ac:dyDescent="0.2">
      <c r="B139" s="346" t="s">
        <v>48</v>
      </c>
      <c r="C139" s="347"/>
      <c r="D139" s="347"/>
      <c r="E139" s="347"/>
      <c r="F139" s="347"/>
      <c r="G139" s="347"/>
      <c r="H139" s="347"/>
      <c r="I139" s="347"/>
      <c r="J139" s="347"/>
      <c r="K139" s="347"/>
      <c r="L139" s="347"/>
      <c r="M139" s="347"/>
      <c r="N139" s="347"/>
      <c r="O139" s="347"/>
      <c r="P139" s="347"/>
      <c r="Q139" s="347"/>
      <c r="R139" s="347"/>
      <c r="S139" s="347"/>
      <c r="T139" s="348"/>
    </row>
    <row r="140" spans="2:20" s="7" customFormat="1" ht="47.1" customHeight="1" x14ac:dyDescent="0.25">
      <c r="B140" s="349" t="s">
        <v>572</v>
      </c>
      <c r="C140" s="350"/>
      <c r="D140" s="350"/>
      <c r="E140" s="350"/>
      <c r="F140" s="350"/>
      <c r="G140" s="350"/>
      <c r="H140" s="350"/>
      <c r="I140" s="350"/>
      <c r="J140" s="350"/>
      <c r="K140" s="350"/>
      <c r="L140" s="350"/>
      <c r="M140" s="350"/>
      <c r="N140" s="350"/>
      <c r="O140" s="350"/>
      <c r="P140" s="350"/>
      <c r="Q140" s="350"/>
      <c r="R140" s="350"/>
      <c r="S140" s="350"/>
      <c r="T140" s="351"/>
    </row>
    <row r="141" spans="2:20" s="6" customFormat="1" ht="22.5" customHeight="1" x14ac:dyDescent="0.2">
      <c r="B141" s="352"/>
      <c r="C141" s="353"/>
      <c r="D141" s="353"/>
      <c r="E141" s="353"/>
      <c r="F141" s="353"/>
      <c r="G141" s="353"/>
      <c r="H141" s="353"/>
      <c r="I141" s="353"/>
      <c r="J141" s="353"/>
      <c r="K141" s="353"/>
      <c r="L141" s="353"/>
      <c r="M141" s="353"/>
      <c r="N141" s="353"/>
      <c r="O141" s="353"/>
      <c r="P141" s="353"/>
      <c r="Q141" s="353"/>
      <c r="R141" s="353"/>
      <c r="S141" s="353"/>
      <c r="T141" s="354"/>
    </row>
    <row r="142" spans="2:20" s="6" customFormat="1" ht="22.5" customHeight="1" x14ac:dyDescent="0.2">
      <c r="B142" s="355" t="s">
        <v>49</v>
      </c>
      <c r="C142" s="356"/>
      <c r="D142" s="356"/>
      <c r="E142" s="356"/>
      <c r="F142" s="356"/>
      <c r="G142" s="356"/>
      <c r="H142" s="356"/>
      <c r="I142" s="356"/>
      <c r="J142" s="356"/>
      <c r="K142" s="356"/>
      <c r="L142" s="356"/>
      <c r="M142" s="356"/>
      <c r="N142" s="356"/>
      <c r="O142" s="356"/>
      <c r="P142" s="356"/>
      <c r="Q142" s="356"/>
      <c r="R142" s="356"/>
      <c r="S142" s="356"/>
      <c r="T142" s="357"/>
    </row>
    <row r="143" spans="2:20" s="6" customFormat="1" ht="22.5" customHeight="1" x14ac:dyDescent="0.2">
      <c r="B143" s="361" t="s">
        <v>50</v>
      </c>
      <c r="C143" s="361"/>
      <c r="D143" s="363" t="s">
        <v>573</v>
      </c>
      <c r="E143" s="367"/>
      <c r="F143" s="367"/>
      <c r="G143" s="367"/>
      <c r="H143" s="367"/>
      <c r="I143" s="367"/>
      <c r="J143" s="364"/>
      <c r="K143" s="362" t="s">
        <v>25</v>
      </c>
      <c r="L143" s="362"/>
      <c r="M143" s="362"/>
      <c r="N143" s="362"/>
      <c r="O143" s="362"/>
      <c r="P143" s="362"/>
      <c r="Q143" s="362"/>
      <c r="R143" s="362"/>
      <c r="S143" s="363" t="s">
        <v>51</v>
      </c>
      <c r="T143" s="364"/>
    </row>
    <row r="144" spans="2:20" s="6" customFormat="1" ht="277.89999999999998" customHeight="1" x14ac:dyDescent="0.2">
      <c r="B144" s="338" t="s">
        <v>52</v>
      </c>
      <c r="C144" s="338"/>
      <c r="D144" s="268" t="s">
        <v>574</v>
      </c>
      <c r="E144" s="269"/>
      <c r="F144" s="269"/>
      <c r="G144" s="269"/>
      <c r="H144" s="269"/>
      <c r="I144" s="269"/>
      <c r="J144" s="270"/>
      <c r="K144" s="337" t="s">
        <v>602</v>
      </c>
      <c r="L144" s="337"/>
      <c r="M144" s="337"/>
      <c r="N144" s="337"/>
      <c r="O144" s="337"/>
      <c r="P144" s="337"/>
      <c r="Q144" s="337"/>
      <c r="R144" s="337"/>
      <c r="S144" s="365" t="s">
        <v>603</v>
      </c>
      <c r="T144" s="366"/>
    </row>
    <row r="145" spans="2:20" s="6" customFormat="1" ht="126.75" customHeight="1" x14ac:dyDescent="0.2">
      <c r="B145" s="338" t="s">
        <v>53</v>
      </c>
      <c r="C145" s="338"/>
      <c r="D145" s="358" t="s">
        <v>575</v>
      </c>
      <c r="E145" s="359"/>
      <c r="F145" s="359"/>
      <c r="G145" s="359"/>
      <c r="H145" s="359"/>
      <c r="I145" s="359"/>
      <c r="J145" s="360"/>
      <c r="K145" s="649" t="s">
        <v>54</v>
      </c>
      <c r="L145" s="649"/>
      <c r="M145" s="649"/>
      <c r="N145" s="649"/>
      <c r="O145" s="649"/>
      <c r="P145" s="649"/>
      <c r="Q145" s="649"/>
      <c r="R145" s="649"/>
      <c r="S145" s="365" t="s">
        <v>603</v>
      </c>
      <c r="T145" s="366"/>
    </row>
    <row r="146" spans="2:20" s="6" customFormat="1" ht="82.5" customHeight="1" x14ac:dyDescent="0.2">
      <c r="B146" s="338" t="s">
        <v>55</v>
      </c>
      <c r="C146" s="338"/>
      <c r="D146" s="358" t="s">
        <v>576</v>
      </c>
      <c r="E146" s="359"/>
      <c r="F146" s="359"/>
      <c r="G146" s="359"/>
      <c r="H146" s="359"/>
      <c r="I146" s="359"/>
      <c r="J146" s="360"/>
      <c r="K146" s="649" t="s">
        <v>56</v>
      </c>
      <c r="L146" s="649"/>
      <c r="M146" s="649"/>
      <c r="N146" s="649"/>
      <c r="O146" s="649"/>
      <c r="P146" s="649"/>
      <c r="Q146" s="649"/>
      <c r="R146" s="649"/>
      <c r="S146" s="335" t="s">
        <v>57</v>
      </c>
      <c r="T146" s="336"/>
    </row>
    <row r="147" spans="2:20" s="6" customFormat="1" ht="329.25" customHeight="1" x14ac:dyDescent="0.2">
      <c r="B147" s="338" t="s">
        <v>22</v>
      </c>
      <c r="C147" s="338"/>
      <c r="D147" s="358" t="s">
        <v>577</v>
      </c>
      <c r="E147" s="359"/>
      <c r="F147" s="359"/>
      <c r="G147" s="359"/>
      <c r="H147" s="359"/>
      <c r="I147" s="359"/>
      <c r="J147" s="360"/>
      <c r="K147" s="243" t="s">
        <v>117</v>
      </c>
      <c r="L147" s="648"/>
      <c r="M147" s="648"/>
      <c r="N147" s="648"/>
      <c r="O147" s="648"/>
      <c r="P147" s="648"/>
      <c r="Q147" s="648"/>
      <c r="R147" s="648"/>
      <c r="S147" s="335" t="s">
        <v>57</v>
      </c>
      <c r="T147" s="336"/>
    </row>
    <row r="148" spans="2:20" s="6" customFormat="1" ht="158.1" customHeight="1" x14ac:dyDescent="0.2">
      <c r="B148" s="338" t="s">
        <v>58</v>
      </c>
      <c r="C148" s="338"/>
      <c r="D148" s="358" t="s">
        <v>578</v>
      </c>
      <c r="E148" s="359"/>
      <c r="F148" s="359"/>
      <c r="G148" s="359"/>
      <c r="H148" s="359"/>
      <c r="I148" s="359"/>
      <c r="J148" s="360"/>
      <c r="K148" s="649" t="s">
        <v>59</v>
      </c>
      <c r="L148" s="649"/>
      <c r="M148" s="649"/>
      <c r="N148" s="649"/>
      <c r="O148" s="649"/>
      <c r="P148" s="649"/>
      <c r="Q148" s="649"/>
      <c r="R148" s="649"/>
      <c r="S148" s="365" t="s">
        <v>60</v>
      </c>
      <c r="T148" s="366"/>
    </row>
    <row r="149" spans="2:20" s="6" customFormat="1" ht="22.5" customHeight="1" x14ac:dyDescent="0.2">
      <c r="B149" s="297"/>
      <c r="C149" s="298"/>
      <c r="D149" s="298"/>
      <c r="E149" s="298"/>
      <c r="F149" s="298"/>
      <c r="G149" s="298"/>
      <c r="H149" s="298"/>
      <c r="I149" s="298"/>
      <c r="J149" s="298"/>
      <c r="K149" s="298"/>
      <c r="L149" s="298"/>
      <c r="M149" s="298"/>
      <c r="N149" s="298"/>
      <c r="O149" s="298"/>
      <c r="P149" s="298"/>
      <c r="Q149" s="298"/>
      <c r="R149" s="298"/>
      <c r="S149" s="298"/>
      <c r="T149" s="299"/>
    </row>
    <row r="150" spans="2:20" s="3" customFormat="1" ht="22.5" customHeight="1" x14ac:dyDescent="0.2">
      <c r="B150" s="355" t="s">
        <v>118</v>
      </c>
      <c r="C150" s="356"/>
      <c r="D150" s="356"/>
      <c r="E150" s="356"/>
      <c r="F150" s="356"/>
      <c r="G150" s="356"/>
      <c r="H150" s="356"/>
      <c r="I150" s="356"/>
      <c r="J150" s="356"/>
      <c r="K150" s="356"/>
      <c r="L150" s="356"/>
      <c r="M150" s="356"/>
      <c r="N150" s="356"/>
      <c r="O150" s="356"/>
      <c r="P150" s="356"/>
      <c r="Q150" s="356"/>
      <c r="R150" s="356"/>
      <c r="S150" s="356"/>
      <c r="T150" s="357"/>
    </row>
    <row r="151" spans="2:20" s="3" customFormat="1" ht="29.25" customHeight="1" x14ac:dyDescent="0.2">
      <c r="B151" s="4"/>
      <c r="C151" s="4"/>
      <c r="D151" s="4"/>
      <c r="E151" s="4"/>
      <c r="F151" s="4"/>
      <c r="G151" s="103"/>
      <c r="H151" s="4"/>
      <c r="I151" s="5"/>
      <c r="J151" s="4"/>
      <c r="K151" s="4"/>
      <c r="L151" s="650"/>
      <c r="M151" s="651"/>
      <c r="N151" s="651"/>
      <c r="O151" s="651"/>
      <c r="P151" s="651"/>
      <c r="Q151" s="651"/>
      <c r="R151" s="651"/>
      <c r="S151" s="651"/>
      <c r="T151" s="652"/>
    </row>
    <row r="152" spans="2:20" s="3" customFormat="1" ht="22.5" customHeight="1" x14ac:dyDescent="0.2">
      <c r="B152" s="483" t="s">
        <v>61</v>
      </c>
      <c r="C152" s="485"/>
      <c r="D152" s="485"/>
      <c r="E152" s="485"/>
      <c r="F152" s="485"/>
      <c r="G152" s="485"/>
      <c r="H152" s="485"/>
      <c r="I152" s="485"/>
      <c r="J152" s="485"/>
      <c r="K152" s="484"/>
      <c r="L152" s="653"/>
      <c r="M152" s="654"/>
      <c r="N152" s="654"/>
      <c r="O152" s="654"/>
      <c r="P152" s="654"/>
      <c r="Q152" s="654"/>
      <c r="R152" s="654"/>
      <c r="S152" s="654"/>
      <c r="T152" s="655"/>
    </row>
    <row r="153" spans="2:20" s="3" customFormat="1" ht="28.5" customHeight="1" x14ac:dyDescent="0.2">
      <c r="B153" s="338" t="s">
        <v>62</v>
      </c>
      <c r="C153" s="338"/>
      <c r="D153" s="338"/>
      <c r="E153" s="483" t="s">
        <v>523</v>
      </c>
      <c r="F153" s="484"/>
      <c r="G153" s="8" t="s">
        <v>63</v>
      </c>
      <c r="H153" s="9" t="s">
        <v>64</v>
      </c>
      <c r="I153" s="10" t="s">
        <v>65</v>
      </c>
      <c r="J153" s="99" t="s">
        <v>66</v>
      </c>
      <c r="K153" s="99" t="s">
        <v>67</v>
      </c>
      <c r="L153" s="653"/>
      <c r="M153" s="654"/>
      <c r="N153" s="654"/>
      <c r="O153" s="654"/>
      <c r="P153" s="654"/>
      <c r="Q153" s="654"/>
      <c r="R153" s="654"/>
      <c r="S153" s="654"/>
      <c r="T153" s="655"/>
    </row>
    <row r="154" spans="2:20" s="3" customFormat="1" ht="25.5" customHeight="1" x14ac:dyDescent="0.2">
      <c r="B154" s="432" t="s">
        <v>68</v>
      </c>
      <c r="C154" s="464"/>
      <c r="D154" s="465"/>
      <c r="E154" s="495">
        <v>38.89</v>
      </c>
      <c r="F154" s="496"/>
      <c r="G154" s="13">
        <f>+E167</f>
        <v>0.55679999999999996</v>
      </c>
      <c r="H154" s="27">
        <f>+G167</f>
        <v>0.66849999999999998</v>
      </c>
      <c r="I154" s="11">
        <v>42684</v>
      </c>
      <c r="J154" s="11">
        <v>44549</v>
      </c>
      <c r="K154" s="12">
        <f t="shared" ref="K154:K161" si="0">+J154-I154</f>
        <v>1865</v>
      </c>
      <c r="L154" s="653"/>
      <c r="M154" s="654"/>
      <c r="N154" s="654"/>
      <c r="O154" s="654"/>
      <c r="P154" s="654"/>
      <c r="Q154" s="654"/>
      <c r="R154" s="654"/>
      <c r="S154" s="654"/>
      <c r="T154" s="655"/>
    </row>
    <row r="155" spans="2:20" s="3" customFormat="1" ht="15" customHeight="1" x14ac:dyDescent="0.2">
      <c r="B155" s="432" t="s">
        <v>69</v>
      </c>
      <c r="C155" s="464"/>
      <c r="D155" s="465"/>
      <c r="E155" s="495">
        <v>21.84</v>
      </c>
      <c r="F155" s="496"/>
      <c r="G155" s="13">
        <f>+F207</f>
        <v>0.50369999999999993</v>
      </c>
      <c r="H155" s="27">
        <f>+H207</f>
        <v>0.55369999999999997</v>
      </c>
      <c r="I155" s="11">
        <v>43044</v>
      </c>
      <c r="J155" s="11">
        <v>44484</v>
      </c>
      <c r="K155" s="12">
        <f t="shared" si="0"/>
        <v>1440</v>
      </c>
      <c r="L155" s="653"/>
      <c r="M155" s="654"/>
      <c r="N155" s="654"/>
      <c r="O155" s="654"/>
      <c r="P155" s="654"/>
      <c r="Q155" s="654"/>
      <c r="R155" s="654"/>
      <c r="S155" s="654"/>
      <c r="T155" s="655"/>
    </row>
    <row r="156" spans="2:20" s="3" customFormat="1" ht="30.75" customHeight="1" x14ac:dyDescent="0.2">
      <c r="B156" s="432" t="s">
        <v>70</v>
      </c>
      <c r="C156" s="464"/>
      <c r="D156" s="465"/>
      <c r="E156" s="495">
        <v>0</v>
      </c>
      <c r="F156" s="496"/>
      <c r="G156" s="158">
        <f>F239</f>
        <v>1</v>
      </c>
      <c r="H156" s="159">
        <f>H239</f>
        <v>1</v>
      </c>
      <c r="I156" s="11">
        <v>42689</v>
      </c>
      <c r="J156" s="11">
        <v>42840</v>
      </c>
      <c r="K156" s="12">
        <f t="shared" si="0"/>
        <v>151</v>
      </c>
      <c r="L156" s="653"/>
      <c r="M156" s="654"/>
      <c r="N156" s="654"/>
      <c r="O156" s="654"/>
      <c r="P156" s="654"/>
      <c r="Q156" s="654"/>
      <c r="R156" s="654"/>
      <c r="S156" s="654"/>
      <c r="T156" s="655"/>
    </row>
    <row r="157" spans="2:20" s="3" customFormat="1" ht="25.5" customHeight="1" x14ac:dyDescent="0.2">
      <c r="B157" s="432" t="s">
        <v>71</v>
      </c>
      <c r="C157" s="464"/>
      <c r="D157" s="465"/>
      <c r="E157" s="495">
        <v>34.69</v>
      </c>
      <c r="F157" s="496"/>
      <c r="G157" s="13">
        <f>+E254</f>
        <v>0.64950000000000008</v>
      </c>
      <c r="H157" s="27">
        <f>+G254</f>
        <v>0.70399999999999996</v>
      </c>
      <c r="I157" s="11">
        <v>42684</v>
      </c>
      <c r="J157" s="11">
        <v>44549</v>
      </c>
      <c r="K157" s="12">
        <f t="shared" si="0"/>
        <v>1865</v>
      </c>
      <c r="L157" s="653"/>
      <c r="M157" s="654"/>
      <c r="N157" s="654"/>
      <c r="O157" s="654"/>
      <c r="P157" s="654"/>
      <c r="Q157" s="654"/>
      <c r="R157" s="654"/>
      <c r="S157" s="654"/>
      <c r="T157" s="655"/>
    </row>
    <row r="158" spans="2:20" s="3" customFormat="1" ht="23.25" customHeight="1" x14ac:dyDescent="0.2">
      <c r="B158" s="432" t="s">
        <v>746</v>
      </c>
      <c r="C158" s="464"/>
      <c r="D158" s="465"/>
      <c r="E158" s="486">
        <v>4.58</v>
      </c>
      <c r="F158" s="487"/>
      <c r="G158" s="158">
        <f>+H277</f>
        <v>1</v>
      </c>
      <c r="H158" s="159">
        <f>+H274</f>
        <v>1</v>
      </c>
      <c r="I158" s="11">
        <v>42684</v>
      </c>
      <c r="J158" s="11">
        <v>43921</v>
      </c>
      <c r="K158" s="492">
        <f t="shared" si="0"/>
        <v>1237</v>
      </c>
      <c r="L158" s="653"/>
      <c r="M158" s="654"/>
      <c r="N158" s="654"/>
      <c r="O158" s="654"/>
      <c r="P158" s="654"/>
      <c r="Q158" s="654"/>
      <c r="R158" s="654"/>
      <c r="S158" s="654"/>
      <c r="T158" s="655"/>
    </row>
    <row r="159" spans="2:20" s="3" customFormat="1" ht="22.5" customHeight="1" x14ac:dyDescent="0.2">
      <c r="B159" s="432" t="s">
        <v>747</v>
      </c>
      <c r="C159" s="464"/>
      <c r="D159" s="465"/>
      <c r="E159" s="488"/>
      <c r="F159" s="489"/>
      <c r="G159" s="158">
        <f>+F290</f>
        <v>1</v>
      </c>
      <c r="H159" s="159">
        <f>+H290</f>
        <v>1</v>
      </c>
      <c r="I159" s="11">
        <v>42684</v>
      </c>
      <c r="J159" s="11">
        <v>43921</v>
      </c>
      <c r="K159" s="493"/>
      <c r="L159" s="653"/>
      <c r="M159" s="654"/>
      <c r="N159" s="654"/>
      <c r="O159" s="654"/>
      <c r="P159" s="654"/>
      <c r="Q159" s="654"/>
      <c r="R159" s="654"/>
      <c r="S159" s="654"/>
      <c r="T159" s="655"/>
    </row>
    <row r="160" spans="2:20" s="18" customFormat="1" ht="19.5" customHeight="1" x14ac:dyDescent="0.2">
      <c r="B160" s="432" t="s">
        <v>102</v>
      </c>
      <c r="C160" s="464"/>
      <c r="D160" s="465"/>
      <c r="E160" s="490"/>
      <c r="F160" s="491"/>
      <c r="G160" s="158">
        <v>1</v>
      </c>
      <c r="H160" s="159">
        <v>1</v>
      </c>
      <c r="I160" s="14"/>
      <c r="J160" s="14"/>
      <c r="K160" s="494"/>
      <c r="L160" s="653"/>
      <c r="M160" s="654"/>
      <c r="N160" s="654"/>
      <c r="O160" s="654"/>
      <c r="P160" s="654"/>
      <c r="Q160" s="654"/>
      <c r="R160" s="654"/>
      <c r="S160" s="654"/>
      <c r="T160" s="655"/>
    </row>
    <row r="161" spans="2:20" s="18" customFormat="1" ht="21.75" customHeight="1" x14ac:dyDescent="0.25">
      <c r="B161" s="483" t="s">
        <v>72</v>
      </c>
      <c r="C161" s="485"/>
      <c r="D161" s="484"/>
      <c r="E161" s="659">
        <f>SUM(E154:F158)</f>
        <v>100</v>
      </c>
      <c r="F161" s="660"/>
      <c r="G161" s="155">
        <f>+G154*E154+G155*E155+G156*E156+G157*E157+G159*E158</f>
        <v>59.765914999999993</v>
      </c>
      <c r="H161" s="155">
        <f>+H154*E154+H155*E155+H156*E156+H157*E157+H160*E158</f>
        <v>67.092532999999989</v>
      </c>
      <c r="I161" s="156">
        <v>42684</v>
      </c>
      <c r="J161" s="156">
        <v>44549</v>
      </c>
      <c r="K161" s="157">
        <f t="shared" si="0"/>
        <v>1865</v>
      </c>
      <c r="L161" s="653"/>
      <c r="M161" s="654"/>
      <c r="N161" s="654"/>
      <c r="O161" s="654"/>
      <c r="P161" s="654"/>
      <c r="Q161" s="654"/>
      <c r="R161" s="654"/>
      <c r="S161" s="654"/>
      <c r="T161" s="655"/>
    </row>
    <row r="162" spans="2:20" s="18" customFormat="1" ht="14.25" x14ac:dyDescent="0.2">
      <c r="B162" s="100"/>
      <c r="C162" s="100"/>
      <c r="D162" s="100"/>
      <c r="E162" s="13"/>
      <c r="F162" s="13"/>
      <c r="G162" s="15"/>
      <c r="H162" s="14"/>
      <c r="I162" s="16"/>
      <c r="J162" s="14"/>
      <c r="K162" s="14"/>
      <c r="L162" s="656"/>
      <c r="M162" s="657"/>
      <c r="N162" s="657"/>
      <c r="O162" s="657"/>
      <c r="P162" s="657"/>
      <c r="Q162" s="657"/>
      <c r="R162" s="657"/>
      <c r="S162" s="657"/>
      <c r="T162" s="658"/>
    </row>
    <row r="163" spans="2:20" s="3" customFormat="1" ht="15" customHeight="1" x14ac:dyDescent="0.2">
      <c r="B163" s="497" t="s">
        <v>73</v>
      </c>
      <c r="C163" s="498"/>
      <c r="D163" s="498"/>
      <c r="E163" s="498"/>
      <c r="F163" s="498"/>
      <c r="G163" s="498"/>
      <c r="H163" s="498"/>
      <c r="I163" s="498"/>
      <c r="J163" s="498"/>
      <c r="K163" s="498"/>
      <c r="L163" s="498"/>
      <c r="M163" s="498"/>
      <c r="N163" s="498"/>
      <c r="O163" s="498"/>
      <c r="P163" s="498"/>
      <c r="Q163" s="498"/>
      <c r="R163" s="498"/>
      <c r="S163" s="498"/>
      <c r="T163" s="499"/>
    </row>
    <row r="164" spans="2:20" s="3" customFormat="1" ht="22.5" customHeight="1" x14ac:dyDescent="0.2">
      <c r="B164" s="258" t="s">
        <v>587</v>
      </c>
      <c r="C164" s="259"/>
      <c r="D164" s="259"/>
      <c r="E164" s="259"/>
      <c r="F164" s="259"/>
      <c r="G164" s="259"/>
      <c r="H164" s="259"/>
      <c r="I164" s="259"/>
      <c r="J164" s="259"/>
      <c r="K164" s="259"/>
      <c r="L164" s="259"/>
      <c r="M164" s="259"/>
      <c r="N164" s="259"/>
      <c r="O164" s="259"/>
      <c r="P164" s="259"/>
      <c r="Q164" s="259"/>
      <c r="R164" s="259"/>
      <c r="S164" s="259"/>
      <c r="T164" s="260"/>
    </row>
    <row r="165" spans="2:20" s="3" customFormat="1" ht="33.75" customHeight="1" x14ac:dyDescent="0.2">
      <c r="B165" s="304" t="s">
        <v>119</v>
      </c>
      <c r="C165" s="305"/>
      <c r="D165" s="305"/>
      <c r="E165" s="305"/>
      <c r="F165" s="305"/>
      <c r="G165" s="305"/>
      <c r="H165" s="305"/>
      <c r="I165" s="305"/>
      <c r="J165" s="305"/>
      <c r="K165" s="306"/>
      <c r="L165" s="285"/>
      <c r="M165" s="286"/>
      <c r="N165" s="286"/>
      <c r="O165" s="286"/>
      <c r="P165" s="286"/>
      <c r="Q165" s="286"/>
      <c r="R165" s="286"/>
      <c r="S165" s="286"/>
      <c r="T165" s="287"/>
    </row>
    <row r="166" spans="2:20" s="3" customFormat="1" ht="22.5" customHeight="1" x14ac:dyDescent="0.2">
      <c r="B166" s="278" t="s">
        <v>74</v>
      </c>
      <c r="C166" s="278"/>
      <c r="D166" s="278"/>
      <c r="E166" s="235" t="s">
        <v>524</v>
      </c>
      <c r="F166" s="236"/>
      <c r="G166" s="278" t="s">
        <v>64</v>
      </c>
      <c r="H166" s="278"/>
      <c r="I166" s="278" t="s">
        <v>75</v>
      </c>
      <c r="J166" s="278"/>
      <c r="K166" s="278"/>
      <c r="L166" s="288"/>
      <c r="M166" s="289"/>
      <c r="N166" s="289"/>
      <c r="O166" s="289"/>
      <c r="P166" s="289"/>
      <c r="Q166" s="289"/>
      <c r="R166" s="289"/>
      <c r="S166" s="289"/>
      <c r="T166" s="290"/>
    </row>
    <row r="167" spans="2:20" s="3" customFormat="1" ht="22.5" customHeight="1" x14ac:dyDescent="0.2">
      <c r="B167" s="231" t="s">
        <v>76</v>
      </c>
      <c r="C167" s="231"/>
      <c r="D167" s="231"/>
      <c r="E167" s="300">
        <f>+G170</f>
        <v>0.55679999999999996</v>
      </c>
      <c r="F167" s="302"/>
      <c r="G167" s="263">
        <v>0.66849999999999998</v>
      </c>
      <c r="H167" s="263"/>
      <c r="I167" s="245">
        <f>E167-G167</f>
        <v>-0.11170000000000002</v>
      </c>
      <c r="J167" s="245"/>
      <c r="K167" s="245"/>
      <c r="L167" s="288"/>
      <c r="M167" s="289"/>
      <c r="N167" s="289"/>
      <c r="O167" s="289"/>
      <c r="P167" s="289"/>
      <c r="Q167" s="289"/>
      <c r="R167" s="289"/>
      <c r="S167" s="289"/>
      <c r="T167" s="290"/>
    </row>
    <row r="168" spans="2:20" s="3" customFormat="1" ht="22.5" customHeight="1" x14ac:dyDescent="0.2">
      <c r="B168" s="297"/>
      <c r="C168" s="298"/>
      <c r="D168" s="298"/>
      <c r="E168" s="298"/>
      <c r="F168" s="298"/>
      <c r="G168" s="298"/>
      <c r="H168" s="298"/>
      <c r="I168" s="298"/>
      <c r="J168" s="298"/>
      <c r="K168" s="299"/>
      <c r="L168" s="288"/>
      <c r="M168" s="289"/>
      <c r="N168" s="289"/>
      <c r="O168" s="289"/>
      <c r="P168" s="289"/>
      <c r="Q168" s="289"/>
      <c r="R168" s="289"/>
      <c r="S168" s="289"/>
      <c r="T168" s="290"/>
    </row>
    <row r="169" spans="2:20" s="3" customFormat="1" ht="32.25" customHeight="1" x14ac:dyDescent="0.2">
      <c r="B169" s="278" t="s">
        <v>77</v>
      </c>
      <c r="C169" s="278"/>
      <c r="D169" s="278" t="s">
        <v>66</v>
      </c>
      <c r="E169" s="278"/>
      <c r="F169" s="96" t="s">
        <v>78</v>
      </c>
      <c r="G169" s="245" t="s">
        <v>79</v>
      </c>
      <c r="H169" s="245"/>
      <c r="I169" s="96" t="s">
        <v>80</v>
      </c>
      <c r="J169" s="245" t="s">
        <v>81</v>
      </c>
      <c r="K169" s="245"/>
      <c r="L169" s="288"/>
      <c r="M169" s="289"/>
      <c r="N169" s="289"/>
      <c r="O169" s="289"/>
      <c r="P169" s="289"/>
      <c r="Q169" s="289"/>
      <c r="R169" s="289"/>
      <c r="S169" s="289"/>
      <c r="T169" s="290"/>
    </row>
    <row r="170" spans="2:20" s="3" customFormat="1" ht="29.25" customHeight="1" x14ac:dyDescent="0.2">
      <c r="B170" s="303">
        <f>I154</f>
        <v>42684</v>
      </c>
      <c r="C170" s="230"/>
      <c r="D170" s="303">
        <f>J154</f>
        <v>44549</v>
      </c>
      <c r="E170" s="230"/>
      <c r="F170" s="17">
        <f>K154</f>
        <v>1865</v>
      </c>
      <c r="G170" s="300">
        <v>0.55679999999999996</v>
      </c>
      <c r="H170" s="301"/>
      <c r="I170" s="301"/>
      <c r="J170" s="301"/>
      <c r="K170" s="302"/>
      <c r="L170" s="288"/>
      <c r="M170" s="289"/>
      <c r="N170" s="289"/>
      <c r="O170" s="289"/>
      <c r="P170" s="289"/>
      <c r="Q170" s="289"/>
      <c r="R170" s="289"/>
      <c r="S170" s="289"/>
      <c r="T170" s="290"/>
    </row>
    <row r="171" spans="2:20" s="3" customFormat="1" ht="25.5" customHeight="1" x14ac:dyDescent="0.2">
      <c r="B171" s="297"/>
      <c r="C171" s="298"/>
      <c r="D171" s="298"/>
      <c r="E171" s="298"/>
      <c r="F171" s="298"/>
      <c r="G171" s="298"/>
      <c r="H171" s="298"/>
      <c r="I171" s="298"/>
      <c r="J171" s="298"/>
      <c r="K171" s="299"/>
      <c r="L171" s="288"/>
      <c r="M171" s="289"/>
      <c r="N171" s="289"/>
      <c r="O171" s="289"/>
      <c r="P171" s="289"/>
      <c r="Q171" s="289"/>
      <c r="R171" s="289"/>
      <c r="S171" s="289"/>
      <c r="T171" s="290"/>
    </row>
    <row r="172" spans="2:20" s="3" customFormat="1" ht="19.5" customHeight="1" x14ac:dyDescent="0.2">
      <c r="B172" s="304" t="s">
        <v>82</v>
      </c>
      <c r="C172" s="305"/>
      <c r="D172" s="305"/>
      <c r="E172" s="305"/>
      <c r="F172" s="305"/>
      <c r="G172" s="305"/>
      <c r="H172" s="305"/>
      <c r="I172" s="305"/>
      <c r="J172" s="305"/>
      <c r="K172" s="306"/>
      <c r="L172" s="291"/>
      <c r="M172" s="292"/>
      <c r="N172" s="292"/>
      <c r="O172" s="292"/>
      <c r="P172" s="292"/>
      <c r="Q172" s="292"/>
      <c r="R172" s="292"/>
      <c r="S172" s="292"/>
      <c r="T172" s="293"/>
    </row>
    <row r="173" spans="2:20" s="3" customFormat="1" ht="22.5" customHeight="1" x14ac:dyDescent="0.2">
      <c r="B173" s="254" t="s">
        <v>83</v>
      </c>
      <c r="C173" s="254"/>
      <c r="D173" s="254"/>
      <c r="E173" s="254"/>
      <c r="F173" s="307" t="s">
        <v>776</v>
      </c>
      <c r="G173" s="307"/>
      <c r="H173" s="307"/>
      <c r="I173" s="307"/>
      <c r="J173" s="308" t="s">
        <v>84</v>
      </c>
      <c r="K173" s="309"/>
      <c r="L173" s="309"/>
      <c r="M173" s="309"/>
      <c r="N173" s="309"/>
      <c r="O173" s="309"/>
      <c r="P173" s="309"/>
      <c r="Q173" s="309"/>
      <c r="R173" s="309"/>
      <c r="S173" s="309"/>
      <c r="T173" s="310"/>
    </row>
    <row r="174" spans="2:20" s="3" customFormat="1" ht="19.5" customHeight="1" x14ac:dyDescent="0.2">
      <c r="B174" s="254" t="s">
        <v>85</v>
      </c>
      <c r="C174" s="254"/>
      <c r="D174" s="254" t="s">
        <v>525</v>
      </c>
      <c r="E174" s="254"/>
      <c r="F174" s="307"/>
      <c r="G174" s="307"/>
      <c r="H174" s="307"/>
      <c r="I174" s="307"/>
      <c r="J174" s="311"/>
      <c r="K174" s="312"/>
      <c r="L174" s="312"/>
      <c r="M174" s="312"/>
      <c r="N174" s="312"/>
      <c r="O174" s="312"/>
      <c r="P174" s="312"/>
      <c r="Q174" s="312"/>
      <c r="R174" s="312"/>
      <c r="S174" s="312"/>
      <c r="T174" s="313"/>
    </row>
    <row r="175" spans="2:20" s="3" customFormat="1" ht="38.450000000000003" customHeight="1" x14ac:dyDescent="0.2">
      <c r="B175" s="261" t="s">
        <v>586</v>
      </c>
      <c r="C175" s="262"/>
      <c r="D175" s="261" t="s">
        <v>756</v>
      </c>
      <c r="E175" s="262"/>
      <c r="F175" s="261" t="s">
        <v>801</v>
      </c>
      <c r="G175" s="264"/>
      <c r="H175" s="264"/>
      <c r="I175" s="262"/>
      <c r="J175" s="251" t="s">
        <v>811</v>
      </c>
      <c r="K175" s="252"/>
      <c r="L175" s="252"/>
      <c r="M175" s="252"/>
      <c r="N175" s="252"/>
      <c r="O175" s="252"/>
      <c r="P175" s="252"/>
      <c r="Q175" s="252"/>
      <c r="R175" s="252"/>
      <c r="S175" s="252"/>
      <c r="T175" s="253"/>
    </row>
    <row r="176" spans="2:20" s="3" customFormat="1" ht="40.9" customHeight="1" x14ac:dyDescent="0.2">
      <c r="B176" s="261" t="s">
        <v>850</v>
      </c>
      <c r="C176" s="262"/>
      <c r="D176" s="261"/>
      <c r="E176" s="262"/>
      <c r="F176" s="246" t="s">
        <v>851</v>
      </c>
      <c r="G176" s="247"/>
      <c r="H176" s="247"/>
      <c r="I176" s="248"/>
      <c r="J176" s="251" t="s">
        <v>940</v>
      </c>
      <c r="K176" s="252"/>
      <c r="L176" s="252"/>
      <c r="M176" s="252"/>
      <c r="N176" s="252"/>
      <c r="O176" s="252"/>
      <c r="P176" s="252"/>
      <c r="Q176" s="252"/>
      <c r="R176" s="252"/>
      <c r="S176" s="252"/>
      <c r="T176" s="253"/>
    </row>
    <row r="177" spans="2:20" s="3" customFormat="1" ht="29.45" customHeight="1" x14ac:dyDescent="0.2">
      <c r="B177" s="261" t="s">
        <v>885</v>
      </c>
      <c r="C177" s="262"/>
      <c r="D177" s="261"/>
      <c r="E177" s="262"/>
      <c r="F177" s="246" t="s">
        <v>886</v>
      </c>
      <c r="G177" s="247"/>
      <c r="H177" s="247"/>
      <c r="I177" s="248"/>
      <c r="J177" s="251" t="s">
        <v>941</v>
      </c>
      <c r="K177" s="252"/>
      <c r="L177" s="252"/>
      <c r="M177" s="252"/>
      <c r="N177" s="252"/>
      <c r="O177" s="252"/>
      <c r="P177" s="252"/>
      <c r="Q177" s="252"/>
      <c r="R177" s="252"/>
      <c r="S177" s="252"/>
      <c r="T177" s="253"/>
    </row>
    <row r="178" spans="2:20" s="3" customFormat="1" ht="40.15" customHeight="1" x14ac:dyDescent="0.2">
      <c r="B178" s="261" t="s">
        <v>887</v>
      </c>
      <c r="C178" s="262"/>
      <c r="D178" s="261"/>
      <c r="E178" s="262"/>
      <c r="F178" s="246" t="s">
        <v>888</v>
      </c>
      <c r="G178" s="247"/>
      <c r="H178" s="247"/>
      <c r="I178" s="248"/>
      <c r="J178" s="251" t="s">
        <v>942</v>
      </c>
      <c r="K178" s="252"/>
      <c r="L178" s="252"/>
      <c r="M178" s="252"/>
      <c r="N178" s="252"/>
      <c r="O178" s="252"/>
      <c r="P178" s="252"/>
      <c r="Q178" s="252"/>
      <c r="R178" s="252"/>
      <c r="S178" s="252"/>
      <c r="T178" s="253"/>
    </row>
    <row r="179" spans="2:20" s="3" customFormat="1" ht="52.15" customHeight="1" x14ac:dyDescent="0.2">
      <c r="B179" s="261" t="s">
        <v>758</v>
      </c>
      <c r="C179" s="262"/>
      <c r="D179" s="261"/>
      <c r="E179" s="262"/>
      <c r="F179" s="246" t="s">
        <v>759</v>
      </c>
      <c r="G179" s="247"/>
      <c r="H179" s="247"/>
      <c r="I179" s="248"/>
      <c r="J179" s="251" t="s">
        <v>943</v>
      </c>
      <c r="K179" s="252"/>
      <c r="L179" s="252"/>
      <c r="M179" s="252"/>
      <c r="N179" s="252"/>
      <c r="O179" s="252"/>
      <c r="P179" s="252"/>
      <c r="Q179" s="252"/>
      <c r="R179" s="252"/>
      <c r="S179" s="252"/>
      <c r="T179" s="253"/>
    </row>
    <row r="180" spans="2:20" s="3" customFormat="1" ht="41.45" customHeight="1" x14ac:dyDescent="0.2">
      <c r="B180" s="246" t="s">
        <v>852</v>
      </c>
      <c r="C180" s="248"/>
      <c r="D180" s="261"/>
      <c r="E180" s="262"/>
      <c r="F180" s="261" t="s">
        <v>853</v>
      </c>
      <c r="G180" s="264"/>
      <c r="H180" s="264"/>
      <c r="I180" s="262"/>
      <c r="J180" s="251" t="s">
        <v>944</v>
      </c>
      <c r="K180" s="252"/>
      <c r="L180" s="252"/>
      <c r="M180" s="252"/>
      <c r="N180" s="252"/>
      <c r="O180" s="252"/>
      <c r="P180" s="252"/>
      <c r="Q180" s="252"/>
      <c r="R180" s="252"/>
      <c r="S180" s="252"/>
      <c r="T180" s="253"/>
    </row>
    <row r="181" spans="2:20" s="3" customFormat="1" ht="30" customHeight="1" x14ac:dyDescent="0.2">
      <c r="B181" s="246" t="s">
        <v>802</v>
      </c>
      <c r="C181" s="248"/>
      <c r="D181" s="261"/>
      <c r="E181" s="262"/>
      <c r="F181" s="261" t="s">
        <v>803</v>
      </c>
      <c r="G181" s="264"/>
      <c r="H181" s="264"/>
      <c r="I181" s="262"/>
      <c r="J181" s="251" t="s">
        <v>945</v>
      </c>
      <c r="K181" s="252"/>
      <c r="L181" s="252"/>
      <c r="M181" s="252"/>
      <c r="N181" s="252"/>
      <c r="O181" s="252"/>
      <c r="P181" s="252"/>
      <c r="Q181" s="252"/>
      <c r="R181" s="252"/>
      <c r="S181" s="252"/>
      <c r="T181" s="253"/>
    </row>
    <row r="182" spans="2:20" s="3" customFormat="1" ht="51" customHeight="1" x14ac:dyDescent="0.2">
      <c r="B182" s="261" t="s">
        <v>760</v>
      </c>
      <c r="C182" s="262"/>
      <c r="D182" s="261" t="s">
        <v>761</v>
      </c>
      <c r="E182" s="262"/>
      <c r="F182" s="246" t="s">
        <v>762</v>
      </c>
      <c r="G182" s="247"/>
      <c r="H182" s="247"/>
      <c r="I182" s="248"/>
      <c r="J182" s="251" t="s">
        <v>854</v>
      </c>
      <c r="K182" s="252"/>
      <c r="L182" s="252"/>
      <c r="M182" s="252"/>
      <c r="N182" s="252"/>
      <c r="O182" s="252"/>
      <c r="P182" s="252"/>
      <c r="Q182" s="252"/>
      <c r="R182" s="252"/>
      <c r="S182" s="252"/>
      <c r="T182" s="253"/>
    </row>
    <row r="183" spans="2:20" s="3" customFormat="1" ht="52.15" customHeight="1" x14ac:dyDescent="0.2">
      <c r="B183" s="261" t="s">
        <v>855</v>
      </c>
      <c r="C183" s="262"/>
      <c r="D183" s="261"/>
      <c r="E183" s="262"/>
      <c r="F183" s="246"/>
      <c r="G183" s="247"/>
      <c r="H183" s="247"/>
      <c r="I183" s="248"/>
      <c r="J183" s="251" t="s">
        <v>946</v>
      </c>
      <c r="K183" s="252"/>
      <c r="L183" s="252"/>
      <c r="M183" s="252"/>
      <c r="N183" s="252"/>
      <c r="O183" s="252"/>
      <c r="P183" s="252"/>
      <c r="Q183" s="252"/>
      <c r="R183" s="252"/>
      <c r="S183" s="252"/>
      <c r="T183" s="253"/>
    </row>
    <row r="184" spans="2:20" s="3" customFormat="1" ht="43.15" customHeight="1" x14ac:dyDescent="0.2">
      <c r="B184" s="261" t="s">
        <v>761</v>
      </c>
      <c r="C184" s="262"/>
      <c r="D184" s="261" t="s">
        <v>856</v>
      </c>
      <c r="E184" s="262"/>
      <c r="F184" s="246" t="s">
        <v>857</v>
      </c>
      <c r="G184" s="247"/>
      <c r="H184" s="247"/>
      <c r="I184" s="248"/>
      <c r="J184" s="251" t="s">
        <v>947</v>
      </c>
      <c r="K184" s="252"/>
      <c r="L184" s="252"/>
      <c r="M184" s="252"/>
      <c r="N184" s="252"/>
      <c r="O184" s="252"/>
      <c r="P184" s="252"/>
      <c r="Q184" s="252"/>
      <c r="R184" s="252"/>
      <c r="S184" s="252"/>
      <c r="T184" s="253"/>
    </row>
    <row r="185" spans="2:20" s="3" customFormat="1" ht="29.45" customHeight="1" x14ac:dyDescent="0.2">
      <c r="B185" s="261" t="s">
        <v>804</v>
      </c>
      <c r="C185" s="262"/>
      <c r="D185" s="261"/>
      <c r="E185" s="262"/>
      <c r="F185" s="246" t="s">
        <v>805</v>
      </c>
      <c r="G185" s="247"/>
      <c r="H185" s="247"/>
      <c r="I185" s="248"/>
      <c r="J185" s="251" t="s">
        <v>948</v>
      </c>
      <c r="K185" s="252"/>
      <c r="L185" s="252"/>
      <c r="M185" s="252"/>
      <c r="N185" s="252"/>
      <c r="O185" s="252"/>
      <c r="P185" s="252"/>
      <c r="Q185" s="252"/>
      <c r="R185" s="252"/>
      <c r="S185" s="252"/>
      <c r="T185" s="253"/>
    </row>
    <row r="186" spans="2:20" s="3" customFormat="1" ht="41.45" customHeight="1" x14ac:dyDescent="0.2">
      <c r="B186" s="261" t="s">
        <v>832</v>
      </c>
      <c r="C186" s="262"/>
      <c r="D186" s="261"/>
      <c r="E186" s="262"/>
      <c r="F186" s="246" t="s">
        <v>833</v>
      </c>
      <c r="G186" s="247"/>
      <c r="H186" s="247"/>
      <c r="I186" s="248"/>
      <c r="J186" s="251" t="s">
        <v>949</v>
      </c>
      <c r="K186" s="252"/>
      <c r="L186" s="252"/>
      <c r="M186" s="252"/>
      <c r="N186" s="252"/>
      <c r="O186" s="252"/>
      <c r="P186" s="252"/>
      <c r="Q186" s="252"/>
      <c r="R186" s="252"/>
      <c r="S186" s="252"/>
      <c r="T186" s="253"/>
    </row>
    <row r="187" spans="2:20" s="3" customFormat="1" ht="33" customHeight="1" x14ac:dyDescent="0.2">
      <c r="B187" s="246" t="s">
        <v>763</v>
      </c>
      <c r="C187" s="248"/>
      <c r="D187" s="261"/>
      <c r="E187" s="262"/>
      <c r="F187" s="246" t="s">
        <v>782</v>
      </c>
      <c r="G187" s="247"/>
      <c r="H187" s="247"/>
      <c r="I187" s="248"/>
      <c r="J187" s="251" t="s">
        <v>806</v>
      </c>
      <c r="K187" s="252"/>
      <c r="L187" s="252"/>
      <c r="M187" s="252"/>
      <c r="N187" s="252"/>
      <c r="O187" s="252"/>
      <c r="P187" s="252"/>
      <c r="Q187" s="252"/>
      <c r="R187" s="252"/>
      <c r="S187" s="252"/>
      <c r="T187" s="253"/>
    </row>
    <row r="188" spans="2:20" s="3" customFormat="1" ht="37.9" customHeight="1" x14ac:dyDescent="0.2">
      <c r="B188" s="261" t="s">
        <v>858</v>
      </c>
      <c r="C188" s="262"/>
      <c r="D188" s="261"/>
      <c r="E188" s="262"/>
      <c r="F188" s="261" t="s">
        <v>859</v>
      </c>
      <c r="G188" s="264"/>
      <c r="H188" s="264"/>
      <c r="I188" s="262"/>
      <c r="J188" s="251" t="s">
        <v>950</v>
      </c>
      <c r="K188" s="252"/>
      <c r="L188" s="252"/>
      <c r="M188" s="252"/>
      <c r="N188" s="252"/>
      <c r="O188" s="252"/>
      <c r="P188" s="252"/>
      <c r="Q188" s="252"/>
      <c r="R188" s="252"/>
      <c r="S188" s="252"/>
      <c r="T188" s="253"/>
    </row>
    <row r="189" spans="2:20" s="3" customFormat="1" ht="29.45" customHeight="1" x14ac:dyDescent="0.2">
      <c r="B189" s="261" t="s">
        <v>860</v>
      </c>
      <c r="C189" s="262"/>
      <c r="D189" s="261" t="s">
        <v>889</v>
      </c>
      <c r="E189" s="262"/>
      <c r="F189" s="261" t="s">
        <v>890</v>
      </c>
      <c r="G189" s="264"/>
      <c r="H189" s="264"/>
      <c r="I189" s="262"/>
      <c r="J189" s="251" t="s">
        <v>861</v>
      </c>
      <c r="K189" s="252"/>
      <c r="L189" s="252"/>
      <c r="M189" s="252"/>
      <c r="N189" s="252"/>
      <c r="O189" s="252"/>
      <c r="P189" s="252"/>
      <c r="Q189" s="252"/>
      <c r="R189" s="252"/>
      <c r="S189" s="252"/>
      <c r="T189" s="253"/>
    </row>
    <row r="190" spans="2:20" s="3" customFormat="1" ht="29.45" customHeight="1" x14ac:dyDescent="0.2">
      <c r="B190" s="261" t="s">
        <v>765</v>
      </c>
      <c r="C190" s="262"/>
      <c r="D190" s="261" t="s">
        <v>862</v>
      </c>
      <c r="E190" s="262"/>
      <c r="F190" s="261" t="s">
        <v>764</v>
      </c>
      <c r="G190" s="264"/>
      <c r="H190" s="264"/>
      <c r="I190" s="262"/>
      <c r="J190" s="251" t="s">
        <v>757</v>
      </c>
      <c r="K190" s="252"/>
      <c r="L190" s="252"/>
      <c r="M190" s="252"/>
      <c r="N190" s="252"/>
      <c r="O190" s="252"/>
      <c r="P190" s="252"/>
      <c r="Q190" s="252"/>
      <c r="R190" s="252"/>
      <c r="S190" s="252"/>
      <c r="T190" s="253"/>
    </row>
    <row r="191" spans="2:20" s="3" customFormat="1" ht="40.15" customHeight="1" x14ac:dyDescent="0.2">
      <c r="B191" s="261" t="s">
        <v>862</v>
      </c>
      <c r="C191" s="262"/>
      <c r="D191" s="261" t="s">
        <v>951</v>
      </c>
      <c r="E191" s="262"/>
      <c r="F191" s="261" t="s">
        <v>891</v>
      </c>
      <c r="G191" s="264"/>
      <c r="H191" s="264"/>
      <c r="I191" s="262"/>
      <c r="J191" s="251" t="s">
        <v>952</v>
      </c>
      <c r="K191" s="252"/>
      <c r="L191" s="252"/>
      <c r="M191" s="252"/>
      <c r="N191" s="252"/>
      <c r="O191" s="252"/>
      <c r="P191" s="252"/>
      <c r="Q191" s="252"/>
      <c r="R191" s="252"/>
      <c r="S191" s="252"/>
      <c r="T191" s="253"/>
    </row>
    <row r="192" spans="2:20" s="3" customFormat="1" ht="39.6" customHeight="1" x14ac:dyDescent="0.2">
      <c r="B192" s="261" t="s">
        <v>766</v>
      </c>
      <c r="C192" s="262"/>
      <c r="D192" s="261"/>
      <c r="E192" s="262"/>
      <c r="F192" s="261" t="s">
        <v>767</v>
      </c>
      <c r="G192" s="264"/>
      <c r="H192" s="264"/>
      <c r="I192" s="262"/>
      <c r="J192" s="251" t="s">
        <v>892</v>
      </c>
      <c r="K192" s="252"/>
      <c r="L192" s="252"/>
      <c r="M192" s="252"/>
      <c r="N192" s="252"/>
      <c r="O192" s="252"/>
      <c r="P192" s="252"/>
      <c r="Q192" s="252"/>
      <c r="R192" s="252"/>
      <c r="S192" s="252"/>
      <c r="T192" s="253"/>
    </row>
    <row r="193" spans="2:20" s="3" customFormat="1" ht="50.45" customHeight="1" x14ac:dyDescent="0.2">
      <c r="B193" s="261" t="s">
        <v>863</v>
      </c>
      <c r="C193" s="262"/>
      <c r="D193" s="261" t="s">
        <v>864</v>
      </c>
      <c r="E193" s="262"/>
      <c r="F193" s="261" t="s">
        <v>865</v>
      </c>
      <c r="G193" s="264"/>
      <c r="H193" s="264"/>
      <c r="I193" s="262"/>
      <c r="J193" s="251" t="s">
        <v>894</v>
      </c>
      <c r="K193" s="252"/>
      <c r="L193" s="252"/>
      <c r="M193" s="252"/>
      <c r="N193" s="252"/>
      <c r="O193" s="252"/>
      <c r="P193" s="252"/>
      <c r="Q193" s="252"/>
      <c r="R193" s="252"/>
      <c r="S193" s="252"/>
      <c r="T193" s="253"/>
    </row>
    <row r="194" spans="2:20" s="3" customFormat="1" ht="43.15" customHeight="1" x14ac:dyDescent="0.2">
      <c r="B194" s="261" t="s">
        <v>807</v>
      </c>
      <c r="C194" s="262"/>
      <c r="D194" s="261"/>
      <c r="E194" s="262"/>
      <c r="F194" s="261" t="s">
        <v>808</v>
      </c>
      <c r="G194" s="264"/>
      <c r="H194" s="264"/>
      <c r="I194" s="262"/>
      <c r="J194" s="251" t="s">
        <v>957</v>
      </c>
      <c r="K194" s="252"/>
      <c r="L194" s="252"/>
      <c r="M194" s="252"/>
      <c r="N194" s="252"/>
      <c r="O194" s="252"/>
      <c r="P194" s="252"/>
      <c r="Q194" s="252"/>
      <c r="R194" s="252"/>
      <c r="S194" s="252"/>
      <c r="T194" s="253"/>
    </row>
    <row r="195" spans="2:20" s="3" customFormat="1" ht="29.45" customHeight="1" x14ac:dyDescent="0.2">
      <c r="B195" s="261" t="s">
        <v>866</v>
      </c>
      <c r="C195" s="262"/>
      <c r="D195" s="261"/>
      <c r="E195" s="262"/>
      <c r="F195" s="261" t="s">
        <v>867</v>
      </c>
      <c r="G195" s="264"/>
      <c r="H195" s="264"/>
      <c r="I195" s="262"/>
      <c r="J195" s="251" t="s">
        <v>757</v>
      </c>
      <c r="K195" s="252"/>
      <c r="L195" s="252"/>
      <c r="M195" s="252"/>
      <c r="N195" s="252"/>
      <c r="O195" s="252"/>
      <c r="P195" s="252"/>
      <c r="Q195" s="252"/>
      <c r="R195" s="252"/>
      <c r="S195" s="252"/>
      <c r="T195" s="253"/>
    </row>
    <row r="196" spans="2:20" s="3" customFormat="1" ht="70.150000000000006" customHeight="1" x14ac:dyDescent="0.2">
      <c r="B196" s="261" t="s">
        <v>868</v>
      </c>
      <c r="C196" s="262"/>
      <c r="D196" s="261" t="s">
        <v>809</v>
      </c>
      <c r="E196" s="262"/>
      <c r="F196" s="261" t="s">
        <v>810</v>
      </c>
      <c r="G196" s="264"/>
      <c r="H196" s="264"/>
      <c r="I196" s="262"/>
      <c r="J196" s="251" t="s">
        <v>893</v>
      </c>
      <c r="K196" s="252"/>
      <c r="L196" s="252"/>
      <c r="M196" s="252"/>
      <c r="N196" s="252"/>
      <c r="O196" s="252"/>
      <c r="P196" s="252"/>
      <c r="Q196" s="252"/>
      <c r="R196" s="252"/>
      <c r="S196" s="252"/>
      <c r="T196" s="253"/>
    </row>
    <row r="197" spans="2:20" s="3" customFormat="1" ht="35.450000000000003" customHeight="1" x14ac:dyDescent="0.2">
      <c r="B197" s="261" t="s">
        <v>768</v>
      </c>
      <c r="C197" s="262"/>
      <c r="D197" s="261" t="s">
        <v>769</v>
      </c>
      <c r="E197" s="262"/>
      <c r="F197" s="246" t="s">
        <v>869</v>
      </c>
      <c r="G197" s="247"/>
      <c r="H197" s="247"/>
      <c r="I197" s="248"/>
      <c r="J197" s="251" t="s">
        <v>757</v>
      </c>
      <c r="K197" s="252"/>
      <c r="L197" s="252"/>
      <c r="M197" s="252"/>
      <c r="N197" s="252"/>
      <c r="O197" s="252"/>
      <c r="P197" s="252"/>
      <c r="Q197" s="252"/>
      <c r="R197" s="252"/>
      <c r="S197" s="252"/>
      <c r="T197" s="253"/>
    </row>
    <row r="198" spans="2:20" s="3" customFormat="1" ht="31.15" customHeight="1" x14ac:dyDescent="0.2">
      <c r="B198" s="261"/>
      <c r="C198" s="262"/>
      <c r="D198" s="261" t="s">
        <v>953</v>
      </c>
      <c r="E198" s="262"/>
      <c r="F198" s="246" t="s">
        <v>954</v>
      </c>
      <c r="G198" s="247"/>
      <c r="H198" s="247"/>
      <c r="I198" s="248"/>
      <c r="J198" s="251" t="s">
        <v>955</v>
      </c>
      <c r="K198" s="252"/>
      <c r="L198" s="252"/>
      <c r="M198" s="252"/>
      <c r="N198" s="252"/>
      <c r="O198" s="252"/>
      <c r="P198" s="252"/>
      <c r="Q198" s="252"/>
      <c r="R198" s="252"/>
      <c r="S198" s="252"/>
      <c r="T198" s="253"/>
    </row>
    <row r="199" spans="2:20" s="3" customFormat="1" ht="35.450000000000003" customHeight="1" x14ac:dyDescent="0.2">
      <c r="B199" s="261" t="s">
        <v>770</v>
      </c>
      <c r="C199" s="262"/>
      <c r="D199" s="261" t="s">
        <v>771</v>
      </c>
      <c r="E199" s="262"/>
      <c r="F199" s="246" t="s">
        <v>869</v>
      </c>
      <c r="G199" s="247"/>
      <c r="H199" s="247"/>
      <c r="I199" s="248"/>
      <c r="J199" s="251" t="s">
        <v>956</v>
      </c>
      <c r="K199" s="252"/>
      <c r="L199" s="252"/>
      <c r="M199" s="252"/>
      <c r="N199" s="252"/>
      <c r="O199" s="252"/>
      <c r="P199" s="252"/>
      <c r="Q199" s="252"/>
      <c r="R199" s="252"/>
      <c r="S199" s="252"/>
      <c r="T199" s="253"/>
    </row>
    <row r="200" spans="2:20" s="3" customFormat="1" ht="36.6" customHeight="1" x14ac:dyDescent="0.2">
      <c r="B200" s="261"/>
      <c r="C200" s="262"/>
      <c r="D200" s="261"/>
      <c r="E200" s="262"/>
      <c r="F200" s="261" t="s">
        <v>772</v>
      </c>
      <c r="G200" s="264"/>
      <c r="H200" s="264"/>
      <c r="I200" s="262"/>
      <c r="J200" s="251" t="s">
        <v>773</v>
      </c>
      <c r="K200" s="252"/>
      <c r="L200" s="252"/>
      <c r="M200" s="252"/>
      <c r="N200" s="252"/>
      <c r="O200" s="252"/>
      <c r="P200" s="252"/>
      <c r="Q200" s="252"/>
      <c r="R200" s="252"/>
      <c r="S200" s="252"/>
      <c r="T200" s="253"/>
    </row>
    <row r="201" spans="2:20" s="3" customFormat="1" ht="30" customHeight="1" x14ac:dyDescent="0.2">
      <c r="B201" s="261"/>
      <c r="C201" s="262"/>
      <c r="D201" s="261"/>
      <c r="E201" s="262"/>
      <c r="F201" s="261" t="s">
        <v>774</v>
      </c>
      <c r="G201" s="264"/>
      <c r="H201" s="264"/>
      <c r="I201" s="262"/>
      <c r="J201" s="251" t="s">
        <v>786</v>
      </c>
      <c r="K201" s="252"/>
      <c r="L201" s="252"/>
      <c r="M201" s="252"/>
      <c r="N201" s="252"/>
      <c r="O201" s="252"/>
      <c r="P201" s="252"/>
      <c r="Q201" s="252"/>
      <c r="R201" s="252"/>
      <c r="S201" s="252"/>
      <c r="T201" s="253"/>
    </row>
    <row r="202" spans="2:20" s="3" customFormat="1" ht="13.9" customHeight="1" x14ac:dyDescent="0.2">
      <c r="B202" s="261"/>
      <c r="C202" s="262"/>
      <c r="D202" s="261"/>
      <c r="E202" s="262"/>
      <c r="F202" s="261"/>
      <c r="G202" s="264"/>
      <c r="H202" s="264"/>
      <c r="I202" s="262"/>
      <c r="J202" s="251"/>
      <c r="K202" s="252"/>
      <c r="L202" s="252"/>
      <c r="M202" s="252"/>
      <c r="N202" s="252"/>
      <c r="O202" s="252"/>
      <c r="P202" s="252"/>
      <c r="Q202" s="252"/>
      <c r="R202" s="252"/>
      <c r="S202" s="252"/>
      <c r="T202" s="253"/>
    </row>
    <row r="203" spans="2:20" s="3" customFormat="1" ht="30.4" customHeight="1" x14ac:dyDescent="0.2">
      <c r="B203" s="294" t="s">
        <v>86</v>
      </c>
      <c r="C203" s="295"/>
      <c r="D203" s="295"/>
      <c r="E203" s="295"/>
      <c r="F203" s="295"/>
      <c r="G203" s="295"/>
      <c r="H203" s="295"/>
      <c r="I203" s="295"/>
      <c r="J203" s="295"/>
      <c r="K203" s="295"/>
      <c r="L203" s="295"/>
      <c r="M203" s="295"/>
      <c r="N203" s="295"/>
      <c r="O203" s="295"/>
      <c r="P203" s="295"/>
      <c r="Q203" s="295"/>
      <c r="R203" s="295"/>
      <c r="S203" s="295"/>
      <c r="T203" s="296"/>
    </row>
    <row r="204" spans="2:20" s="3" customFormat="1" ht="41.65" customHeight="1" x14ac:dyDescent="0.2">
      <c r="B204" s="638" t="s">
        <v>87</v>
      </c>
      <c r="C204" s="282" t="s">
        <v>592</v>
      </c>
      <c r="D204" s="283"/>
      <c r="E204" s="283"/>
      <c r="F204" s="283"/>
      <c r="G204" s="283"/>
      <c r="H204" s="283"/>
      <c r="I204" s="283"/>
      <c r="J204" s="283"/>
      <c r="K204" s="283"/>
      <c r="L204" s="283"/>
      <c r="M204" s="283"/>
      <c r="N204" s="283"/>
      <c r="O204" s="283"/>
      <c r="P204" s="283"/>
      <c r="Q204" s="283"/>
      <c r="R204" s="283"/>
      <c r="S204" s="283"/>
      <c r="T204" s="284"/>
    </row>
    <row r="205" spans="2:20" s="3" customFormat="1" ht="22.5" customHeight="1" x14ac:dyDescent="0.2">
      <c r="B205" s="639"/>
      <c r="C205" s="304" t="s">
        <v>119</v>
      </c>
      <c r="D205" s="305"/>
      <c r="E205" s="305"/>
      <c r="F205" s="305"/>
      <c r="G205" s="305"/>
      <c r="H205" s="305"/>
      <c r="I205" s="305"/>
      <c r="J205" s="305"/>
      <c r="K205" s="305"/>
      <c r="L205" s="306"/>
      <c r="M205" s="304"/>
      <c r="N205" s="305"/>
      <c r="O205" s="305"/>
      <c r="P205" s="305"/>
      <c r="Q205" s="305"/>
      <c r="R205" s="305"/>
      <c r="S205" s="305"/>
      <c r="T205" s="306"/>
    </row>
    <row r="206" spans="2:20" s="3" customFormat="1" ht="22.5" customHeight="1" x14ac:dyDescent="0.2">
      <c r="B206" s="639"/>
      <c r="C206" s="278" t="s">
        <v>74</v>
      </c>
      <c r="D206" s="278"/>
      <c r="E206" s="278"/>
      <c r="F206" s="278" t="s">
        <v>524</v>
      </c>
      <c r="G206" s="278"/>
      <c r="H206" s="278" t="s">
        <v>64</v>
      </c>
      <c r="I206" s="278"/>
      <c r="J206" s="278" t="s">
        <v>88</v>
      </c>
      <c r="K206" s="278"/>
      <c r="L206" s="278"/>
      <c r="M206" s="325"/>
      <c r="N206" s="430"/>
      <c r="O206" s="430"/>
      <c r="P206" s="430"/>
      <c r="Q206" s="430"/>
      <c r="R206" s="430"/>
      <c r="S206" s="430"/>
      <c r="T206" s="326"/>
    </row>
    <row r="207" spans="2:20" s="3" customFormat="1" ht="22.5" customHeight="1" x14ac:dyDescent="0.2">
      <c r="B207" s="639"/>
      <c r="C207" s="231" t="s">
        <v>76</v>
      </c>
      <c r="D207" s="231"/>
      <c r="E207" s="231"/>
      <c r="F207" s="263">
        <f>+H210/100</f>
        <v>0.50369999999999993</v>
      </c>
      <c r="G207" s="263"/>
      <c r="H207" s="263">
        <v>0.55369999999999997</v>
      </c>
      <c r="I207" s="263"/>
      <c r="J207" s="245">
        <f>F207-H207</f>
        <v>-5.0000000000000044E-2</v>
      </c>
      <c r="K207" s="245"/>
      <c r="L207" s="245"/>
      <c r="M207" s="327"/>
      <c r="N207" s="469"/>
      <c r="O207" s="469"/>
      <c r="P207" s="469"/>
      <c r="Q207" s="469"/>
      <c r="R207" s="469"/>
      <c r="S207" s="469"/>
      <c r="T207" s="328"/>
    </row>
    <row r="208" spans="2:20" s="3" customFormat="1" ht="22.5" customHeight="1" x14ac:dyDescent="0.2">
      <c r="B208" s="639"/>
      <c r="C208" s="94"/>
      <c r="D208" s="94"/>
      <c r="E208" s="94"/>
      <c r="F208" s="93"/>
      <c r="G208" s="93"/>
      <c r="H208" s="93"/>
      <c r="I208" s="93"/>
      <c r="J208" s="93"/>
      <c r="K208" s="93"/>
      <c r="L208" s="93"/>
      <c r="M208" s="327"/>
      <c r="N208" s="469"/>
      <c r="O208" s="469"/>
      <c r="P208" s="469"/>
      <c r="Q208" s="469"/>
      <c r="R208" s="469"/>
      <c r="S208" s="469"/>
      <c r="T208" s="328"/>
    </row>
    <row r="209" spans="2:20" s="3" customFormat="1" ht="27" customHeight="1" x14ac:dyDescent="0.2">
      <c r="B209" s="639"/>
      <c r="C209" s="278" t="s">
        <v>77</v>
      </c>
      <c r="D209" s="278"/>
      <c r="E209" s="235" t="s">
        <v>66</v>
      </c>
      <c r="F209" s="236"/>
      <c r="G209" s="96" t="s">
        <v>78</v>
      </c>
      <c r="H209" s="245" t="s">
        <v>79</v>
      </c>
      <c r="I209" s="245"/>
      <c r="J209" s="96" t="s">
        <v>80</v>
      </c>
      <c r="K209" s="245" t="s">
        <v>81</v>
      </c>
      <c r="L209" s="245"/>
      <c r="M209" s="327"/>
      <c r="N209" s="469"/>
      <c r="O209" s="469"/>
      <c r="P209" s="469"/>
      <c r="Q209" s="469"/>
      <c r="R209" s="469"/>
      <c r="S209" s="469"/>
      <c r="T209" s="328"/>
    </row>
    <row r="210" spans="2:20" s="3" customFormat="1" ht="30" customHeight="1" x14ac:dyDescent="0.2">
      <c r="B210" s="639"/>
      <c r="C210" s="303">
        <f>I155</f>
        <v>43044</v>
      </c>
      <c r="D210" s="303"/>
      <c r="E210" s="255">
        <f>J155</f>
        <v>44484</v>
      </c>
      <c r="F210" s="256"/>
      <c r="G210" s="17">
        <f>K155</f>
        <v>1440</v>
      </c>
      <c r="H210" s="587">
        <v>50.37</v>
      </c>
      <c r="I210" s="588"/>
      <c r="J210" s="588"/>
      <c r="K210" s="588"/>
      <c r="L210" s="589"/>
      <c r="M210" s="327"/>
      <c r="N210" s="469"/>
      <c r="O210" s="469"/>
      <c r="P210" s="469"/>
      <c r="Q210" s="469"/>
      <c r="R210" s="469"/>
      <c r="S210" s="469"/>
      <c r="T210" s="328"/>
    </row>
    <row r="211" spans="2:20" s="3" customFormat="1" ht="25.5" customHeight="1" x14ac:dyDescent="0.2">
      <c r="B211" s="639"/>
      <c r="C211" s="94"/>
      <c r="D211" s="95"/>
      <c r="E211" s="92"/>
      <c r="F211" s="17"/>
      <c r="G211" s="20"/>
      <c r="H211" s="20"/>
      <c r="I211" s="17"/>
      <c r="J211" s="19"/>
      <c r="K211" s="19"/>
      <c r="L211" s="93"/>
      <c r="M211" s="327"/>
      <c r="N211" s="469"/>
      <c r="O211" s="469"/>
      <c r="P211" s="469"/>
      <c r="Q211" s="469"/>
      <c r="R211" s="469"/>
      <c r="S211" s="469"/>
      <c r="T211" s="328"/>
    </row>
    <row r="212" spans="2:20" s="3" customFormat="1" ht="19.5" customHeight="1" x14ac:dyDescent="0.2">
      <c r="B212" s="639"/>
      <c r="C212" s="304" t="s">
        <v>82</v>
      </c>
      <c r="D212" s="305"/>
      <c r="E212" s="305"/>
      <c r="F212" s="305"/>
      <c r="G212" s="305"/>
      <c r="H212" s="305"/>
      <c r="I212" s="305"/>
      <c r="J212" s="305"/>
      <c r="K212" s="305"/>
      <c r="L212" s="306"/>
      <c r="M212" s="329"/>
      <c r="N212" s="431"/>
      <c r="O212" s="431"/>
      <c r="P212" s="431"/>
      <c r="Q212" s="431"/>
      <c r="R212" s="431"/>
      <c r="S212" s="431"/>
      <c r="T212" s="330"/>
    </row>
    <row r="213" spans="2:20" s="3" customFormat="1" ht="22.5" customHeight="1" x14ac:dyDescent="0.2">
      <c r="B213" s="639"/>
      <c r="C213" s="352" t="s">
        <v>83</v>
      </c>
      <c r="D213" s="353"/>
      <c r="E213" s="353"/>
      <c r="F213" s="354"/>
      <c r="G213" s="307" t="s">
        <v>775</v>
      </c>
      <c r="H213" s="307"/>
      <c r="I213" s="307"/>
      <c r="J213" s="307"/>
      <c r="K213" s="307" t="s">
        <v>84</v>
      </c>
      <c r="L213" s="307"/>
      <c r="M213" s="307"/>
      <c r="N213" s="307"/>
      <c r="O213" s="307"/>
      <c r="P213" s="307"/>
      <c r="Q213" s="307"/>
      <c r="R213" s="307"/>
      <c r="S213" s="307"/>
      <c r="T213" s="307"/>
    </row>
    <row r="214" spans="2:20" ht="35.25" customHeight="1" x14ac:dyDescent="0.2">
      <c r="B214" s="639"/>
      <c r="C214" s="254" t="s">
        <v>85</v>
      </c>
      <c r="D214" s="254"/>
      <c r="E214" s="352" t="s">
        <v>525</v>
      </c>
      <c r="F214" s="354"/>
      <c r="G214" s="307"/>
      <c r="H214" s="307"/>
      <c r="I214" s="307"/>
      <c r="J214" s="307"/>
      <c r="K214" s="307"/>
      <c r="L214" s="307"/>
      <c r="M214" s="307"/>
      <c r="N214" s="307"/>
      <c r="O214" s="307"/>
      <c r="P214" s="307"/>
      <c r="Q214" s="307"/>
      <c r="R214" s="307"/>
      <c r="S214" s="307"/>
      <c r="T214" s="307"/>
    </row>
    <row r="215" spans="2:20" ht="40.9" customHeight="1" x14ac:dyDescent="0.2">
      <c r="B215" s="639"/>
      <c r="C215" s="249" t="s">
        <v>895</v>
      </c>
      <c r="D215" s="250"/>
      <c r="E215" s="249"/>
      <c r="F215" s="250"/>
      <c r="G215" s="246" t="s">
        <v>896</v>
      </c>
      <c r="H215" s="247"/>
      <c r="I215" s="247"/>
      <c r="J215" s="248"/>
      <c r="K215" s="251" t="s">
        <v>958</v>
      </c>
      <c r="L215" s="252"/>
      <c r="M215" s="252"/>
      <c r="N215" s="252"/>
      <c r="O215" s="252"/>
      <c r="P215" s="252"/>
      <c r="Q215" s="252"/>
      <c r="R215" s="252"/>
      <c r="S215" s="252"/>
      <c r="T215" s="253"/>
    </row>
    <row r="216" spans="2:20" ht="38.450000000000003" customHeight="1" x14ac:dyDescent="0.2">
      <c r="B216" s="639"/>
      <c r="C216" s="249" t="s">
        <v>959</v>
      </c>
      <c r="D216" s="250"/>
      <c r="E216" s="249"/>
      <c r="F216" s="250"/>
      <c r="G216" s="246" t="s">
        <v>888</v>
      </c>
      <c r="H216" s="247"/>
      <c r="I216" s="247"/>
      <c r="J216" s="248"/>
      <c r="K216" s="251" t="s">
        <v>960</v>
      </c>
      <c r="L216" s="252"/>
      <c r="M216" s="252"/>
      <c r="N216" s="252"/>
      <c r="O216" s="252"/>
      <c r="P216" s="252"/>
      <c r="Q216" s="252"/>
      <c r="R216" s="252"/>
      <c r="S216" s="252"/>
      <c r="T216" s="253"/>
    </row>
    <row r="217" spans="2:20" ht="35.450000000000003" customHeight="1" x14ac:dyDescent="0.2">
      <c r="B217" s="639"/>
      <c r="C217" s="249" t="s">
        <v>961</v>
      </c>
      <c r="D217" s="250"/>
      <c r="E217" s="249"/>
      <c r="F217" s="250"/>
      <c r="G217" s="246" t="s">
        <v>870</v>
      </c>
      <c r="H217" s="247"/>
      <c r="I217" s="247"/>
      <c r="J217" s="248"/>
      <c r="K217" s="251" t="s">
        <v>962</v>
      </c>
      <c r="L217" s="252"/>
      <c r="M217" s="252"/>
      <c r="N217" s="252"/>
      <c r="O217" s="252"/>
      <c r="P217" s="252"/>
      <c r="Q217" s="252"/>
      <c r="R217" s="252"/>
      <c r="S217" s="252"/>
      <c r="T217" s="253"/>
    </row>
    <row r="218" spans="2:20" ht="36" customHeight="1" x14ac:dyDescent="0.2">
      <c r="B218" s="639"/>
      <c r="C218" s="249" t="s">
        <v>813</v>
      </c>
      <c r="D218" s="250"/>
      <c r="E218" s="249"/>
      <c r="F218" s="250"/>
      <c r="G218" s="246" t="s">
        <v>812</v>
      </c>
      <c r="H218" s="247"/>
      <c r="I218" s="247"/>
      <c r="J218" s="248"/>
      <c r="K218" s="251" t="s">
        <v>963</v>
      </c>
      <c r="L218" s="252"/>
      <c r="M218" s="252"/>
      <c r="N218" s="252"/>
      <c r="O218" s="252"/>
      <c r="P218" s="252"/>
      <c r="Q218" s="252"/>
      <c r="R218" s="252"/>
      <c r="S218" s="252"/>
      <c r="T218" s="253"/>
    </row>
    <row r="219" spans="2:20" ht="37.15" customHeight="1" x14ac:dyDescent="0.2">
      <c r="B219" s="639"/>
      <c r="C219" s="249" t="s">
        <v>814</v>
      </c>
      <c r="D219" s="250"/>
      <c r="E219" s="249"/>
      <c r="F219" s="250"/>
      <c r="G219" s="246" t="s">
        <v>871</v>
      </c>
      <c r="H219" s="247"/>
      <c r="I219" s="247"/>
      <c r="J219" s="248"/>
      <c r="K219" s="251" t="s">
        <v>872</v>
      </c>
      <c r="L219" s="252"/>
      <c r="M219" s="252"/>
      <c r="N219" s="252"/>
      <c r="O219" s="252"/>
      <c r="P219" s="252"/>
      <c r="Q219" s="252"/>
      <c r="R219" s="252"/>
      <c r="S219" s="252"/>
      <c r="T219" s="253"/>
    </row>
    <row r="220" spans="2:20" s="3" customFormat="1" ht="42" customHeight="1" x14ac:dyDescent="0.2">
      <c r="B220" s="639"/>
      <c r="C220" s="249" t="s">
        <v>873</v>
      </c>
      <c r="D220" s="250"/>
      <c r="E220" s="249"/>
      <c r="F220" s="250"/>
      <c r="G220" s="246" t="s">
        <v>874</v>
      </c>
      <c r="H220" s="247"/>
      <c r="I220" s="247"/>
      <c r="J220" s="248"/>
      <c r="K220" s="251" t="s">
        <v>897</v>
      </c>
      <c r="L220" s="252"/>
      <c r="M220" s="252"/>
      <c r="N220" s="252"/>
      <c r="O220" s="252"/>
      <c r="P220" s="252"/>
      <c r="Q220" s="252"/>
      <c r="R220" s="252"/>
      <c r="S220" s="252"/>
      <c r="T220" s="253"/>
    </row>
    <row r="221" spans="2:20" s="3" customFormat="1" ht="34.9" customHeight="1" x14ac:dyDescent="0.2">
      <c r="B221" s="639"/>
      <c r="C221" s="249" t="s">
        <v>875</v>
      </c>
      <c r="D221" s="250"/>
      <c r="E221" s="249"/>
      <c r="F221" s="250"/>
      <c r="G221" s="246" t="s">
        <v>876</v>
      </c>
      <c r="H221" s="247"/>
      <c r="I221" s="247"/>
      <c r="J221" s="248"/>
      <c r="K221" s="251" t="s">
        <v>964</v>
      </c>
      <c r="L221" s="252"/>
      <c r="M221" s="252"/>
      <c r="N221" s="252"/>
      <c r="O221" s="252"/>
      <c r="P221" s="252"/>
      <c r="Q221" s="252"/>
      <c r="R221" s="252"/>
      <c r="S221" s="252"/>
      <c r="T221" s="253"/>
    </row>
    <row r="222" spans="2:20" s="3" customFormat="1" ht="30.6" customHeight="1" x14ac:dyDescent="0.2">
      <c r="B222" s="639"/>
      <c r="C222" s="249" t="s">
        <v>815</v>
      </c>
      <c r="D222" s="250"/>
      <c r="E222" s="249"/>
      <c r="F222" s="250"/>
      <c r="G222" s="246" t="s">
        <v>816</v>
      </c>
      <c r="H222" s="247"/>
      <c r="I222" s="247"/>
      <c r="J222" s="248"/>
      <c r="K222" s="251" t="s">
        <v>965</v>
      </c>
      <c r="L222" s="252"/>
      <c r="M222" s="252"/>
      <c r="N222" s="252"/>
      <c r="O222" s="252"/>
      <c r="P222" s="252"/>
      <c r="Q222" s="252"/>
      <c r="R222" s="252"/>
      <c r="S222" s="252"/>
      <c r="T222" s="253"/>
    </row>
    <row r="223" spans="2:20" s="3" customFormat="1" ht="40.15" customHeight="1" x14ac:dyDescent="0.2">
      <c r="B223" s="639"/>
      <c r="C223" s="249" t="s">
        <v>777</v>
      </c>
      <c r="D223" s="250"/>
      <c r="E223" s="249"/>
      <c r="F223" s="250"/>
      <c r="G223" s="257" t="s">
        <v>778</v>
      </c>
      <c r="H223" s="257"/>
      <c r="I223" s="257"/>
      <c r="J223" s="257"/>
      <c r="K223" s="594" t="s">
        <v>966</v>
      </c>
      <c r="L223" s="594"/>
      <c r="M223" s="594"/>
      <c r="N223" s="594"/>
      <c r="O223" s="594"/>
      <c r="P223" s="594"/>
      <c r="Q223" s="594"/>
      <c r="R223" s="594"/>
      <c r="S223" s="594"/>
      <c r="T223" s="594"/>
    </row>
    <row r="224" spans="2:20" s="3" customFormat="1" ht="33" customHeight="1" x14ac:dyDescent="0.2">
      <c r="B224" s="639"/>
      <c r="C224" s="249" t="s">
        <v>834</v>
      </c>
      <c r="D224" s="250"/>
      <c r="E224" s="249"/>
      <c r="F224" s="250"/>
      <c r="G224" s="257" t="s">
        <v>835</v>
      </c>
      <c r="H224" s="257"/>
      <c r="I224" s="257"/>
      <c r="J224" s="257"/>
      <c r="K224" s="251" t="s">
        <v>877</v>
      </c>
      <c r="L224" s="252"/>
      <c r="M224" s="252"/>
      <c r="N224" s="252"/>
      <c r="O224" s="252"/>
      <c r="P224" s="252"/>
      <c r="Q224" s="252"/>
      <c r="R224" s="252"/>
      <c r="S224" s="252"/>
      <c r="T224" s="253"/>
    </row>
    <row r="225" spans="2:22" s="3" customFormat="1" ht="30.6" customHeight="1" x14ac:dyDescent="0.2">
      <c r="B225" s="639"/>
      <c r="C225" s="249" t="s">
        <v>817</v>
      </c>
      <c r="D225" s="250"/>
      <c r="E225" s="249"/>
      <c r="F225" s="250"/>
      <c r="G225" s="257" t="s">
        <v>818</v>
      </c>
      <c r="H225" s="257"/>
      <c r="I225" s="257"/>
      <c r="J225" s="257"/>
      <c r="K225" s="251" t="s">
        <v>967</v>
      </c>
      <c r="L225" s="252"/>
      <c r="M225" s="252"/>
      <c r="N225" s="252"/>
      <c r="O225" s="252"/>
      <c r="P225" s="252"/>
      <c r="Q225" s="252"/>
      <c r="R225" s="252"/>
      <c r="S225" s="252"/>
      <c r="T225" s="253"/>
    </row>
    <row r="226" spans="2:22" s="3" customFormat="1" ht="30.6" customHeight="1" x14ac:dyDescent="0.2">
      <c r="B226" s="164"/>
      <c r="C226" s="249" t="s">
        <v>783</v>
      </c>
      <c r="D226" s="250"/>
      <c r="E226" s="249"/>
      <c r="F226" s="250"/>
      <c r="G226" s="257" t="s">
        <v>878</v>
      </c>
      <c r="H226" s="257"/>
      <c r="I226" s="257"/>
      <c r="J226" s="257"/>
      <c r="K226" s="251" t="s">
        <v>791</v>
      </c>
      <c r="L226" s="252"/>
      <c r="M226" s="252"/>
      <c r="N226" s="252"/>
      <c r="O226" s="252"/>
      <c r="P226" s="252"/>
      <c r="Q226" s="252"/>
      <c r="R226" s="252"/>
      <c r="S226" s="252"/>
      <c r="T226" s="253"/>
    </row>
    <row r="227" spans="2:22" s="3" customFormat="1" ht="42.6" customHeight="1" x14ac:dyDescent="0.2">
      <c r="B227" s="164"/>
      <c r="C227" s="249" t="s">
        <v>779</v>
      </c>
      <c r="D227" s="250"/>
      <c r="E227" s="249"/>
      <c r="F227" s="250"/>
      <c r="G227" s="246" t="s">
        <v>780</v>
      </c>
      <c r="H227" s="247"/>
      <c r="I227" s="247"/>
      <c r="J227" s="248"/>
      <c r="K227" s="251" t="s">
        <v>968</v>
      </c>
      <c r="L227" s="252"/>
      <c r="M227" s="252"/>
      <c r="N227" s="252"/>
      <c r="O227" s="252"/>
      <c r="P227" s="252"/>
      <c r="Q227" s="252"/>
      <c r="R227" s="252"/>
      <c r="S227" s="252"/>
      <c r="T227" s="253"/>
    </row>
    <row r="228" spans="2:22" s="3" customFormat="1" ht="40.9" customHeight="1" x14ac:dyDescent="0.2">
      <c r="B228" s="164"/>
      <c r="C228" s="249" t="s">
        <v>819</v>
      </c>
      <c r="D228" s="250"/>
      <c r="E228" s="249"/>
      <c r="F228" s="250"/>
      <c r="G228" s="246" t="s">
        <v>820</v>
      </c>
      <c r="H228" s="247"/>
      <c r="I228" s="247"/>
      <c r="J228" s="248"/>
      <c r="K228" s="251" t="s">
        <v>969</v>
      </c>
      <c r="L228" s="252"/>
      <c r="M228" s="252"/>
      <c r="N228" s="252"/>
      <c r="O228" s="252"/>
      <c r="P228" s="252"/>
      <c r="Q228" s="252"/>
      <c r="R228" s="252"/>
      <c r="S228" s="252"/>
      <c r="T228" s="253"/>
    </row>
    <row r="229" spans="2:22" s="3" customFormat="1" ht="30" customHeight="1" x14ac:dyDescent="0.2">
      <c r="B229" s="164"/>
      <c r="C229" s="249" t="s">
        <v>821</v>
      </c>
      <c r="D229" s="250"/>
      <c r="E229" s="249" t="s">
        <v>836</v>
      </c>
      <c r="F229" s="250"/>
      <c r="G229" s="246" t="s">
        <v>837</v>
      </c>
      <c r="H229" s="247"/>
      <c r="I229" s="247"/>
      <c r="J229" s="248"/>
      <c r="K229" s="251" t="s">
        <v>879</v>
      </c>
      <c r="L229" s="252"/>
      <c r="M229" s="252"/>
      <c r="N229" s="252"/>
      <c r="O229" s="252"/>
      <c r="P229" s="252"/>
      <c r="Q229" s="252"/>
      <c r="R229" s="252"/>
      <c r="S229" s="252"/>
      <c r="T229" s="253"/>
    </row>
    <row r="230" spans="2:22" s="3" customFormat="1" ht="37.15" customHeight="1" x14ac:dyDescent="0.2">
      <c r="B230" s="189"/>
      <c r="C230" s="249" t="s">
        <v>822</v>
      </c>
      <c r="D230" s="250"/>
      <c r="E230" s="249" t="s">
        <v>784</v>
      </c>
      <c r="F230" s="250"/>
      <c r="G230" s="246" t="s">
        <v>823</v>
      </c>
      <c r="H230" s="247"/>
      <c r="I230" s="247"/>
      <c r="J230" s="248"/>
      <c r="K230" s="251" t="s">
        <v>970</v>
      </c>
      <c r="L230" s="252"/>
      <c r="M230" s="252"/>
      <c r="N230" s="252"/>
      <c r="O230" s="252"/>
      <c r="P230" s="252"/>
      <c r="Q230" s="252"/>
      <c r="R230" s="252"/>
      <c r="S230" s="252"/>
      <c r="T230" s="253"/>
    </row>
    <row r="231" spans="2:22" s="3" customFormat="1" ht="37.15" customHeight="1" x14ac:dyDescent="0.2">
      <c r="B231" s="189"/>
      <c r="C231" s="249" t="s">
        <v>785</v>
      </c>
      <c r="D231" s="250"/>
      <c r="E231" s="249"/>
      <c r="F231" s="250"/>
      <c r="G231" s="257" t="s">
        <v>824</v>
      </c>
      <c r="H231" s="247"/>
      <c r="I231" s="247"/>
      <c r="J231" s="248"/>
      <c r="K231" s="251" t="s">
        <v>971</v>
      </c>
      <c r="L231" s="252"/>
      <c r="M231" s="252"/>
      <c r="N231" s="252"/>
      <c r="O231" s="252"/>
      <c r="P231" s="252"/>
      <c r="Q231" s="252"/>
      <c r="R231" s="252"/>
      <c r="S231" s="252"/>
      <c r="T231" s="253"/>
    </row>
    <row r="232" spans="2:22" s="3" customFormat="1" ht="30" customHeight="1" x14ac:dyDescent="0.2">
      <c r="B232" s="189"/>
      <c r="C232" s="249" t="s">
        <v>972</v>
      </c>
      <c r="D232" s="250"/>
      <c r="E232" s="249"/>
      <c r="F232" s="250"/>
      <c r="G232" s="257" t="s">
        <v>973</v>
      </c>
      <c r="H232" s="247"/>
      <c r="I232" s="247"/>
      <c r="J232" s="248"/>
      <c r="K232" s="251" t="s">
        <v>974</v>
      </c>
      <c r="L232" s="252"/>
      <c r="M232" s="252"/>
      <c r="N232" s="252"/>
      <c r="O232" s="252"/>
      <c r="P232" s="252"/>
      <c r="Q232" s="252"/>
      <c r="R232" s="252"/>
      <c r="S232" s="252"/>
      <c r="T232" s="253"/>
    </row>
    <row r="233" spans="2:22" s="3" customFormat="1" ht="38.450000000000003" customHeight="1" x14ac:dyDescent="0.2">
      <c r="B233" s="185"/>
      <c r="C233" s="249"/>
      <c r="D233" s="250"/>
      <c r="E233" s="249"/>
      <c r="F233" s="250"/>
      <c r="G233" s="261" t="s">
        <v>772</v>
      </c>
      <c r="H233" s="264"/>
      <c r="I233" s="264"/>
      <c r="J233" s="262"/>
      <c r="K233" s="251" t="s">
        <v>773</v>
      </c>
      <c r="L233" s="252"/>
      <c r="M233" s="252"/>
      <c r="N233" s="252"/>
      <c r="O233" s="252"/>
      <c r="P233" s="252"/>
      <c r="Q233" s="252"/>
      <c r="R233" s="252"/>
      <c r="S233" s="252"/>
      <c r="T233" s="253"/>
    </row>
    <row r="234" spans="2:22" s="3" customFormat="1" ht="30.6" customHeight="1" x14ac:dyDescent="0.2">
      <c r="B234" s="191"/>
      <c r="C234" s="249"/>
      <c r="D234" s="250"/>
      <c r="E234" s="249"/>
      <c r="F234" s="250"/>
      <c r="G234" s="261" t="s">
        <v>774</v>
      </c>
      <c r="H234" s="264"/>
      <c r="I234" s="264"/>
      <c r="J234" s="262"/>
      <c r="K234" s="251" t="s">
        <v>786</v>
      </c>
      <c r="L234" s="252"/>
      <c r="M234" s="252"/>
      <c r="N234" s="252"/>
      <c r="O234" s="252"/>
      <c r="P234" s="252"/>
      <c r="Q234" s="252"/>
      <c r="R234" s="252"/>
      <c r="S234" s="252"/>
      <c r="T234" s="253"/>
    </row>
    <row r="235" spans="2:22" s="22" customFormat="1" x14ac:dyDescent="0.2">
      <c r="B235" s="590"/>
      <c r="C235" s="591"/>
      <c r="D235" s="591"/>
      <c r="E235" s="591"/>
      <c r="F235" s="591"/>
      <c r="G235" s="591"/>
      <c r="H235" s="591"/>
      <c r="I235" s="591"/>
      <c r="J235" s="591"/>
      <c r="K235" s="591"/>
      <c r="L235" s="591"/>
      <c r="M235" s="591"/>
      <c r="N235" s="591"/>
      <c r="O235" s="591"/>
      <c r="P235" s="591"/>
      <c r="Q235" s="591"/>
      <c r="R235" s="591"/>
      <c r="S235" s="591"/>
      <c r="T235" s="592"/>
    </row>
    <row r="236" spans="2:22" s="22" customFormat="1" ht="30.4" customHeight="1" x14ac:dyDescent="0.2">
      <c r="B236" s="501" t="s">
        <v>89</v>
      </c>
      <c r="C236" s="258" t="s">
        <v>588</v>
      </c>
      <c r="D236" s="259"/>
      <c r="E236" s="259"/>
      <c r="F236" s="259"/>
      <c r="G236" s="259"/>
      <c r="H236" s="259"/>
      <c r="I236" s="259"/>
      <c r="J236" s="259"/>
      <c r="K236" s="259"/>
      <c r="L236" s="259"/>
      <c r="M236" s="259"/>
      <c r="N236" s="259"/>
      <c r="O236" s="259"/>
      <c r="P236" s="259"/>
      <c r="Q236" s="259"/>
      <c r="R236" s="259"/>
      <c r="S236" s="259"/>
      <c r="T236" s="260"/>
    </row>
    <row r="237" spans="2:22" s="3" customFormat="1" ht="14.1" customHeight="1" x14ac:dyDescent="0.2">
      <c r="B237" s="502"/>
      <c r="C237" s="304" t="s">
        <v>119</v>
      </c>
      <c r="D237" s="305"/>
      <c r="E237" s="305"/>
      <c r="F237" s="305"/>
      <c r="G237" s="305"/>
      <c r="H237" s="305"/>
      <c r="I237" s="305"/>
      <c r="J237" s="305"/>
      <c r="K237" s="305"/>
      <c r="L237" s="306"/>
      <c r="M237" s="285"/>
      <c r="N237" s="286"/>
      <c r="O237" s="286"/>
      <c r="P237" s="286"/>
      <c r="Q237" s="286"/>
      <c r="R237" s="286"/>
      <c r="S237" s="286"/>
      <c r="T237" s="287"/>
    </row>
    <row r="238" spans="2:22" s="3" customFormat="1" ht="15" customHeight="1" x14ac:dyDescent="0.2">
      <c r="B238" s="502"/>
      <c r="C238" s="278" t="s">
        <v>74</v>
      </c>
      <c r="D238" s="278"/>
      <c r="E238" s="278"/>
      <c r="F238" s="278" t="s">
        <v>524</v>
      </c>
      <c r="G238" s="278"/>
      <c r="H238" s="278" t="s">
        <v>64</v>
      </c>
      <c r="I238" s="278"/>
      <c r="J238" s="278" t="s">
        <v>75</v>
      </c>
      <c r="K238" s="278"/>
      <c r="L238" s="278"/>
      <c r="M238" s="288"/>
      <c r="N238" s="289"/>
      <c r="O238" s="289"/>
      <c r="P238" s="289"/>
      <c r="Q238" s="289"/>
      <c r="R238" s="289"/>
      <c r="S238" s="289"/>
      <c r="T238" s="290"/>
    </row>
    <row r="239" spans="2:22" s="3" customFormat="1" ht="21.75" customHeight="1" x14ac:dyDescent="0.2">
      <c r="B239" s="502"/>
      <c r="C239" s="349" t="s">
        <v>76</v>
      </c>
      <c r="D239" s="350"/>
      <c r="E239" s="351"/>
      <c r="F239" s="559">
        <v>1</v>
      </c>
      <c r="G239" s="560"/>
      <c r="H239" s="559">
        <v>1</v>
      </c>
      <c r="I239" s="560"/>
      <c r="J239" s="559">
        <f>F239-H239</f>
        <v>0</v>
      </c>
      <c r="K239" s="593"/>
      <c r="L239" s="560"/>
      <c r="M239" s="288"/>
      <c r="N239" s="289"/>
      <c r="O239" s="289"/>
      <c r="P239" s="289"/>
      <c r="Q239" s="289"/>
      <c r="R239" s="289"/>
      <c r="S239" s="289"/>
      <c r="T239" s="290"/>
      <c r="V239" s="106"/>
    </row>
    <row r="240" spans="2:22" s="3" customFormat="1" ht="22.5" customHeight="1" x14ac:dyDescent="0.2">
      <c r="B240" s="502"/>
      <c r="C240" s="94"/>
      <c r="D240" s="94"/>
      <c r="E240" s="94"/>
      <c r="F240" s="93"/>
      <c r="G240" s="93"/>
      <c r="H240" s="93"/>
      <c r="I240" s="93"/>
      <c r="J240" s="93"/>
      <c r="K240" s="93"/>
      <c r="L240" s="93"/>
      <c r="M240" s="288"/>
      <c r="N240" s="289"/>
      <c r="O240" s="289"/>
      <c r="P240" s="289"/>
      <c r="Q240" s="289"/>
      <c r="R240" s="289"/>
      <c r="S240" s="289"/>
      <c r="T240" s="290"/>
    </row>
    <row r="241" spans="2:22" s="3" customFormat="1" ht="37.9" customHeight="1" x14ac:dyDescent="0.2">
      <c r="B241" s="502"/>
      <c r="C241" s="235" t="s">
        <v>77</v>
      </c>
      <c r="D241" s="236"/>
      <c r="E241" s="235" t="s">
        <v>66</v>
      </c>
      <c r="F241" s="236"/>
      <c r="G241" s="96" t="s">
        <v>78</v>
      </c>
      <c r="H241" s="507" t="s">
        <v>79</v>
      </c>
      <c r="I241" s="509"/>
      <c r="J241" s="96" t="s">
        <v>80</v>
      </c>
      <c r="K241" s="507" t="s">
        <v>81</v>
      </c>
      <c r="L241" s="509"/>
      <c r="M241" s="288"/>
      <c r="N241" s="289"/>
      <c r="O241" s="289"/>
      <c r="P241" s="289"/>
      <c r="Q241" s="289"/>
      <c r="R241" s="289"/>
      <c r="S241" s="289"/>
      <c r="T241" s="290"/>
    </row>
    <row r="242" spans="2:22" s="3" customFormat="1" ht="22.5" customHeight="1" x14ac:dyDescent="0.2">
      <c r="B242" s="502"/>
      <c r="C242" s="255">
        <v>42689</v>
      </c>
      <c r="D242" s="256"/>
      <c r="E242" s="255">
        <v>42840</v>
      </c>
      <c r="F242" s="256"/>
      <c r="G242" s="17">
        <f>+K156</f>
        <v>151</v>
      </c>
      <c r="H242" s="640">
        <f>100/G242</f>
        <v>0.66225165562913912</v>
      </c>
      <c r="I242" s="641"/>
      <c r="J242" s="17">
        <v>20</v>
      </c>
      <c r="K242" s="587">
        <v>100</v>
      </c>
      <c r="L242" s="589"/>
      <c r="M242" s="288"/>
      <c r="N242" s="289"/>
      <c r="O242" s="289"/>
      <c r="P242" s="289"/>
      <c r="Q242" s="289"/>
      <c r="R242" s="289"/>
      <c r="S242" s="289"/>
      <c r="T242" s="290"/>
    </row>
    <row r="243" spans="2:22" s="3" customFormat="1" ht="15.75" customHeight="1" x14ac:dyDescent="0.2">
      <c r="B243" s="502"/>
      <c r="C243" s="94"/>
      <c r="D243" s="95"/>
      <c r="E243" s="92"/>
      <c r="F243" s="17"/>
      <c r="G243" s="20"/>
      <c r="H243" s="20"/>
      <c r="I243" s="17"/>
      <c r="J243" s="19"/>
      <c r="K243" s="19"/>
      <c r="L243" s="93"/>
      <c r="M243" s="288"/>
      <c r="N243" s="289"/>
      <c r="O243" s="289"/>
      <c r="P243" s="289"/>
      <c r="Q243" s="289"/>
      <c r="R243" s="289"/>
      <c r="S243" s="289"/>
      <c r="T243" s="290"/>
    </row>
    <row r="244" spans="2:22" s="3" customFormat="1" ht="29.25" customHeight="1" x14ac:dyDescent="0.2">
      <c r="B244" s="502"/>
      <c r="C244" s="304" t="s">
        <v>82</v>
      </c>
      <c r="D244" s="305"/>
      <c r="E244" s="305"/>
      <c r="F244" s="305"/>
      <c r="G244" s="305"/>
      <c r="H244" s="305"/>
      <c r="I244" s="305"/>
      <c r="J244" s="305"/>
      <c r="K244" s="305"/>
      <c r="L244" s="306"/>
      <c r="M244" s="288"/>
      <c r="N244" s="289"/>
      <c r="O244" s="289"/>
      <c r="P244" s="289"/>
      <c r="Q244" s="289"/>
      <c r="R244" s="289"/>
      <c r="S244" s="289"/>
      <c r="T244" s="290"/>
      <c r="V244" s="23"/>
    </row>
    <row r="245" spans="2:22" s="3" customFormat="1" ht="40.5" customHeight="1" x14ac:dyDescent="0.2">
      <c r="B245" s="502"/>
      <c r="C245" s="561" t="s">
        <v>90</v>
      </c>
      <c r="D245" s="561"/>
      <c r="E245" s="561"/>
      <c r="F245" s="104">
        <v>25</v>
      </c>
      <c r="G245" s="231" t="s">
        <v>91</v>
      </c>
      <c r="H245" s="231"/>
      <c r="I245" s="21">
        <v>15</v>
      </c>
      <c r="J245" s="231" t="s">
        <v>92</v>
      </c>
      <c r="K245" s="231"/>
      <c r="L245" s="92">
        <v>10</v>
      </c>
      <c r="M245" s="291"/>
      <c r="N245" s="292"/>
      <c r="O245" s="292"/>
      <c r="P245" s="292"/>
      <c r="Q245" s="292"/>
      <c r="R245" s="292"/>
      <c r="S245" s="292"/>
      <c r="T245" s="293"/>
    </row>
    <row r="246" spans="2:22" s="3" customFormat="1" ht="27" customHeight="1" x14ac:dyDescent="0.2">
      <c r="B246" s="502"/>
      <c r="C246" s="624" t="s">
        <v>93</v>
      </c>
      <c r="D246" s="625"/>
      <c r="E246" s="625"/>
      <c r="F246" s="625"/>
      <c r="G246" s="625"/>
      <c r="H246" s="625"/>
      <c r="I246" s="625"/>
      <c r="J246" s="625"/>
      <c r="K246" s="625"/>
      <c r="L246" s="625"/>
      <c r="M246" s="625"/>
      <c r="N246" s="625"/>
      <c r="O246" s="625"/>
      <c r="P246" s="625"/>
      <c r="Q246" s="625"/>
      <c r="R246" s="625"/>
      <c r="S246" s="625"/>
      <c r="T246" s="626"/>
    </row>
    <row r="247" spans="2:22" s="3" customFormat="1" ht="22.5" customHeight="1" x14ac:dyDescent="0.2">
      <c r="B247" s="502"/>
      <c r="C247" s="596" t="s">
        <v>83</v>
      </c>
      <c r="D247" s="642"/>
      <c r="E247" s="642"/>
      <c r="F247" s="597"/>
      <c r="G247" s="595" t="s">
        <v>94</v>
      </c>
      <c r="H247" s="595"/>
      <c r="I247" s="595"/>
      <c r="J247" s="278" t="s">
        <v>95</v>
      </c>
      <c r="K247" s="278"/>
      <c r="L247" s="278"/>
      <c r="M247" s="285" t="s">
        <v>84</v>
      </c>
      <c r="N247" s="286"/>
      <c r="O247" s="286"/>
      <c r="P247" s="286"/>
      <c r="Q247" s="286"/>
      <c r="R247" s="286"/>
      <c r="S247" s="286"/>
      <c r="T247" s="287"/>
    </row>
    <row r="248" spans="2:22" s="3" customFormat="1" ht="32.25" customHeight="1" x14ac:dyDescent="0.2">
      <c r="B248" s="502"/>
      <c r="C248" s="595" t="s">
        <v>85</v>
      </c>
      <c r="D248" s="595"/>
      <c r="E248" s="596" t="s">
        <v>525</v>
      </c>
      <c r="F248" s="597"/>
      <c r="G248" s="595"/>
      <c r="H248" s="595"/>
      <c r="I248" s="595"/>
      <c r="J248" s="278"/>
      <c r="K248" s="278"/>
      <c r="L248" s="278"/>
      <c r="M248" s="291"/>
      <c r="N248" s="292"/>
      <c r="O248" s="292"/>
      <c r="P248" s="292"/>
      <c r="Q248" s="292"/>
      <c r="R248" s="292"/>
      <c r="S248" s="292"/>
      <c r="T248" s="293"/>
    </row>
    <row r="249" spans="2:22" s="3" customFormat="1" ht="31.5" customHeight="1" x14ac:dyDescent="0.2">
      <c r="B249" s="502"/>
      <c r="C249" s="627" t="s">
        <v>589</v>
      </c>
      <c r="D249" s="627"/>
      <c r="E249" s="627" t="s">
        <v>590</v>
      </c>
      <c r="F249" s="627"/>
      <c r="G249" s="230" t="s">
        <v>591</v>
      </c>
      <c r="H249" s="230"/>
      <c r="I249" s="230"/>
      <c r="J249" s="598">
        <v>1</v>
      </c>
      <c r="K249" s="598"/>
      <c r="L249" s="598"/>
      <c r="M249" s="628" t="s">
        <v>593</v>
      </c>
      <c r="N249" s="628"/>
      <c r="O249" s="628"/>
      <c r="P249" s="628"/>
      <c r="Q249" s="628"/>
      <c r="R249" s="628"/>
      <c r="S249" s="628"/>
      <c r="T249" s="628"/>
    </row>
    <row r="250" spans="2:22" s="3" customFormat="1" ht="15" customHeight="1" x14ac:dyDescent="0.2">
      <c r="B250" s="235"/>
      <c r="C250" s="331"/>
      <c r="D250" s="331"/>
      <c r="E250" s="331"/>
      <c r="F250" s="331"/>
      <c r="G250" s="331"/>
      <c r="H250" s="331"/>
      <c r="I250" s="331"/>
      <c r="J250" s="331"/>
      <c r="K250" s="331"/>
      <c r="L250" s="331"/>
      <c r="M250" s="331"/>
      <c r="N250" s="331"/>
      <c r="O250" s="331"/>
      <c r="P250" s="331"/>
      <c r="Q250" s="331"/>
      <c r="R250" s="331"/>
      <c r="S250" s="331"/>
      <c r="T250" s="236"/>
    </row>
    <row r="251" spans="2:22" s="3" customFormat="1" ht="27.4" customHeight="1" x14ac:dyDescent="0.2">
      <c r="B251" s="258" t="s">
        <v>71</v>
      </c>
      <c r="C251" s="259"/>
      <c r="D251" s="259"/>
      <c r="E251" s="259"/>
      <c r="F251" s="259"/>
      <c r="G251" s="259"/>
      <c r="H251" s="259"/>
      <c r="I251" s="259"/>
      <c r="J251" s="259"/>
      <c r="K251" s="259"/>
      <c r="L251" s="259"/>
      <c r="M251" s="259"/>
      <c r="N251" s="259"/>
      <c r="O251" s="259"/>
      <c r="P251" s="259"/>
      <c r="Q251" s="259"/>
      <c r="R251" s="259"/>
      <c r="S251" s="259"/>
      <c r="T251" s="260"/>
    </row>
    <row r="252" spans="2:22" s="3" customFormat="1" ht="22.5" customHeight="1" x14ac:dyDescent="0.2">
      <c r="B252" s="304" t="s">
        <v>119</v>
      </c>
      <c r="C252" s="305"/>
      <c r="D252" s="305"/>
      <c r="E252" s="305"/>
      <c r="F252" s="305"/>
      <c r="G252" s="305"/>
      <c r="H252" s="305"/>
      <c r="I252" s="305"/>
      <c r="J252" s="305"/>
      <c r="K252" s="306"/>
      <c r="L252" s="235"/>
      <c r="M252" s="331"/>
      <c r="N252" s="331"/>
      <c r="O252" s="331"/>
      <c r="P252" s="331"/>
      <c r="Q252" s="331"/>
      <c r="R252" s="331"/>
      <c r="S252" s="331"/>
      <c r="T252" s="236"/>
    </row>
    <row r="253" spans="2:22" s="3" customFormat="1" ht="22.5" customHeight="1" x14ac:dyDescent="0.2">
      <c r="B253" s="278" t="s">
        <v>74</v>
      </c>
      <c r="C253" s="278"/>
      <c r="D253" s="278"/>
      <c r="E253" s="235" t="s">
        <v>524</v>
      </c>
      <c r="F253" s="236"/>
      <c r="G253" s="278" t="s">
        <v>64</v>
      </c>
      <c r="H253" s="278"/>
      <c r="I253" s="278" t="s">
        <v>88</v>
      </c>
      <c r="J253" s="278"/>
      <c r="K253" s="278"/>
      <c r="L253" s="325"/>
      <c r="M253" s="430"/>
      <c r="N253" s="430"/>
      <c r="O253" s="430"/>
      <c r="P253" s="430"/>
      <c r="Q253" s="430"/>
      <c r="R253" s="430"/>
      <c r="S253" s="430"/>
      <c r="T253" s="326"/>
    </row>
    <row r="254" spans="2:22" s="3" customFormat="1" ht="22.5" customHeight="1" x14ac:dyDescent="0.2">
      <c r="B254" s="231" t="s">
        <v>76</v>
      </c>
      <c r="C254" s="231"/>
      <c r="D254" s="231"/>
      <c r="E254" s="300">
        <f>+G257/100</f>
        <v>0.64950000000000008</v>
      </c>
      <c r="F254" s="302"/>
      <c r="G254" s="263">
        <v>0.70399999999999996</v>
      </c>
      <c r="H254" s="263"/>
      <c r="I254" s="245">
        <f>+E254-G254</f>
        <v>-5.4499999999999882E-2</v>
      </c>
      <c r="J254" s="245"/>
      <c r="K254" s="245"/>
      <c r="L254" s="327"/>
      <c r="M254" s="469"/>
      <c r="N254" s="469"/>
      <c r="O254" s="469"/>
      <c r="P254" s="469"/>
      <c r="Q254" s="469"/>
      <c r="R254" s="469"/>
      <c r="S254" s="469"/>
      <c r="T254" s="328"/>
    </row>
    <row r="255" spans="2:22" s="3" customFormat="1" ht="22.5" customHeight="1" x14ac:dyDescent="0.2">
      <c r="B255" s="297"/>
      <c r="C255" s="298"/>
      <c r="D255" s="298"/>
      <c r="E255" s="298"/>
      <c r="F255" s="298"/>
      <c r="G255" s="298"/>
      <c r="H255" s="298"/>
      <c r="I255" s="298"/>
      <c r="J255" s="298"/>
      <c r="K255" s="299"/>
      <c r="L255" s="327"/>
      <c r="M255" s="469"/>
      <c r="N255" s="469"/>
      <c r="O255" s="469"/>
      <c r="P255" s="469"/>
      <c r="Q255" s="469"/>
      <c r="R255" s="469"/>
      <c r="S255" s="469"/>
      <c r="T255" s="328"/>
    </row>
    <row r="256" spans="2:22" s="3" customFormat="1" ht="34.9" customHeight="1" x14ac:dyDescent="0.2">
      <c r="B256" s="278" t="s">
        <v>77</v>
      </c>
      <c r="C256" s="278"/>
      <c r="D256" s="278" t="s">
        <v>66</v>
      </c>
      <c r="E256" s="278"/>
      <c r="F256" s="96" t="s">
        <v>78</v>
      </c>
      <c r="G256" s="507" t="s">
        <v>81</v>
      </c>
      <c r="H256" s="508"/>
      <c r="I256" s="508"/>
      <c r="J256" s="508"/>
      <c r="K256" s="509"/>
      <c r="L256" s="327"/>
      <c r="M256" s="469"/>
      <c r="N256" s="469"/>
      <c r="O256" s="469"/>
      <c r="P256" s="469"/>
      <c r="Q256" s="469"/>
      <c r="R256" s="469"/>
      <c r="S256" s="469"/>
      <c r="T256" s="328"/>
    </row>
    <row r="257" spans="2:20" s="3" customFormat="1" ht="30" customHeight="1" x14ac:dyDescent="0.2">
      <c r="B257" s="303">
        <f>I157</f>
        <v>42684</v>
      </c>
      <c r="C257" s="230"/>
      <c r="D257" s="303">
        <f>J157</f>
        <v>44549</v>
      </c>
      <c r="E257" s="230"/>
      <c r="F257" s="17">
        <f>K157</f>
        <v>1865</v>
      </c>
      <c r="G257" s="587">
        <v>64.95</v>
      </c>
      <c r="H257" s="588"/>
      <c r="I257" s="588"/>
      <c r="J257" s="588"/>
      <c r="K257" s="589"/>
      <c r="L257" s="327"/>
      <c r="M257" s="469"/>
      <c r="N257" s="469"/>
      <c r="O257" s="469"/>
      <c r="P257" s="469"/>
      <c r="Q257" s="469"/>
      <c r="R257" s="469"/>
      <c r="S257" s="469"/>
      <c r="T257" s="328"/>
    </row>
    <row r="258" spans="2:20" s="3" customFormat="1" ht="25.5" customHeight="1" x14ac:dyDescent="0.2">
      <c r="B258" s="297"/>
      <c r="C258" s="298"/>
      <c r="D258" s="298"/>
      <c r="E258" s="298"/>
      <c r="F258" s="298"/>
      <c r="G258" s="298"/>
      <c r="H258" s="298"/>
      <c r="I258" s="298"/>
      <c r="J258" s="298"/>
      <c r="K258" s="299"/>
      <c r="L258" s="327"/>
      <c r="M258" s="469"/>
      <c r="N258" s="469"/>
      <c r="O258" s="469"/>
      <c r="P258" s="469"/>
      <c r="Q258" s="469"/>
      <c r="R258" s="469"/>
      <c r="S258" s="469"/>
      <c r="T258" s="328"/>
    </row>
    <row r="259" spans="2:20" s="3" customFormat="1" ht="24" customHeight="1" x14ac:dyDescent="0.2">
      <c r="B259" s="304" t="s">
        <v>82</v>
      </c>
      <c r="C259" s="305"/>
      <c r="D259" s="305"/>
      <c r="E259" s="305"/>
      <c r="F259" s="305"/>
      <c r="G259" s="305"/>
      <c r="H259" s="305"/>
      <c r="I259" s="305"/>
      <c r="J259" s="305"/>
      <c r="K259" s="306"/>
      <c r="L259" s="329"/>
      <c r="M259" s="431"/>
      <c r="N259" s="431"/>
      <c r="O259" s="431"/>
      <c r="P259" s="431"/>
      <c r="Q259" s="431"/>
      <c r="R259" s="431"/>
      <c r="S259" s="431"/>
      <c r="T259" s="330"/>
    </row>
    <row r="260" spans="2:20" s="3" customFormat="1" ht="37.5" customHeight="1" x14ac:dyDescent="0.2">
      <c r="B260" s="520" t="s">
        <v>96</v>
      </c>
      <c r="C260" s="521"/>
      <c r="D260" s="521"/>
      <c r="E260" s="521"/>
      <c r="F260" s="522"/>
      <c r="G260" s="643" t="s">
        <v>97</v>
      </c>
      <c r="H260" s="643"/>
      <c r="I260" s="623" t="s">
        <v>98</v>
      </c>
      <c r="J260" s="623"/>
      <c r="K260" s="97" t="s">
        <v>431</v>
      </c>
      <c r="L260" s="520" t="s">
        <v>99</v>
      </c>
      <c r="M260" s="521"/>
      <c r="N260" s="521"/>
      <c r="O260" s="521"/>
      <c r="P260" s="521"/>
      <c r="Q260" s="521"/>
      <c r="R260" s="521"/>
      <c r="S260" s="521"/>
      <c r="T260" s="522"/>
    </row>
    <row r="261" spans="2:20" s="3" customFormat="1" ht="33" customHeight="1" x14ac:dyDescent="0.25">
      <c r="B261" s="615" t="s">
        <v>100</v>
      </c>
      <c r="C261" s="616"/>
      <c r="D261" s="616"/>
      <c r="E261" s="616"/>
      <c r="F261" s="617"/>
      <c r="G261" s="278" t="s">
        <v>101</v>
      </c>
      <c r="H261" s="278"/>
      <c r="I261" s="644" t="s">
        <v>101</v>
      </c>
      <c r="J261" s="644"/>
      <c r="K261" s="24"/>
      <c r="L261" s="645"/>
      <c r="M261" s="646"/>
      <c r="N261" s="646"/>
      <c r="O261" s="646"/>
      <c r="P261" s="646"/>
      <c r="Q261" s="646"/>
      <c r="R261" s="646"/>
      <c r="S261" s="646"/>
      <c r="T261" s="647"/>
    </row>
    <row r="262" spans="2:20" s="3" customFormat="1" ht="28.15" customHeight="1" x14ac:dyDescent="0.2">
      <c r="B262" s="254" t="s">
        <v>83</v>
      </c>
      <c r="C262" s="254"/>
      <c r="D262" s="254"/>
      <c r="E262" s="254"/>
      <c r="F262" s="254" t="s">
        <v>46</v>
      </c>
      <c r="G262" s="254"/>
      <c r="H262" s="254"/>
      <c r="I262" s="254"/>
      <c r="J262" s="308" t="s">
        <v>84</v>
      </c>
      <c r="K262" s="309"/>
      <c r="L262" s="309"/>
      <c r="M262" s="309"/>
      <c r="N262" s="309"/>
      <c r="O262" s="309"/>
      <c r="P262" s="309"/>
      <c r="Q262" s="309"/>
      <c r="R262" s="309"/>
      <c r="S262" s="309"/>
      <c r="T262" s="310"/>
    </row>
    <row r="263" spans="2:20" s="3" customFormat="1" ht="28.15" customHeight="1" x14ac:dyDescent="0.2">
      <c r="B263" s="254" t="s">
        <v>85</v>
      </c>
      <c r="C263" s="254"/>
      <c r="D263" s="254" t="s">
        <v>525</v>
      </c>
      <c r="E263" s="254"/>
      <c r="F263" s="254"/>
      <c r="G263" s="254"/>
      <c r="H263" s="254"/>
      <c r="I263" s="254"/>
      <c r="J263" s="311"/>
      <c r="K263" s="312"/>
      <c r="L263" s="312"/>
      <c r="M263" s="312"/>
      <c r="N263" s="312"/>
      <c r="O263" s="312"/>
      <c r="P263" s="312"/>
      <c r="Q263" s="312"/>
      <c r="R263" s="312"/>
      <c r="S263" s="312"/>
      <c r="T263" s="313"/>
    </row>
    <row r="264" spans="2:20" s="3" customFormat="1" ht="60" customHeight="1" x14ac:dyDescent="0.2">
      <c r="B264" s="261" t="s">
        <v>898</v>
      </c>
      <c r="C264" s="262"/>
      <c r="D264" s="261" t="s">
        <v>899</v>
      </c>
      <c r="E264" s="262"/>
      <c r="F264" s="261" t="s">
        <v>604</v>
      </c>
      <c r="G264" s="264"/>
      <c r="H264" s="264"/>
      <c r="I264" s="262"/>
      <c r="J264" s="251" t="s">
        <v>976</v>
      </c>
      <c r="K264" s="252"/>
      <c r="L264" s="252"/>
      <c r="M264" s="252"/>
      <c r="N264" s="252"/>
      <c r="O264" s="252"/>
      <c r="P264" s="252"/>
      <c r="Q264" s="252"/>
      <c r="R264" s="252"/>
      <c r="S264" s="252"/>
      <c r="T264" s="253"/>
    </row>
    <row r="265" spans="2:20" s="3" customFormat="1" ht="37.9" customHeight="1" x14ac:dyDescent="0.2">
      <c r="B265" s="261" t="s">
        <v>900</v>
      </c>
      <c r="C265" s="262"/>
      <c r="D265" s="261"/>
      <c r="E265" s="262"/>
      <c r="F265" s="261" t="s">
        <v>901</v>
      </c>
      <c r="G265" s="264"/>
      <c r="H265" s="264"/>
      <c r="I265" s="262"/>
      <c r="J265" s="251" t="s">
        <v>975</v>
      </c>
      <c r="K265" s="252"/>
      <c r="L265" s="252"/>
      <c r="M265" s="252"/>
      <c r="N265" s="252"/>
      <c r="O265" s="252"/>
      <c r="P265" s="252"/>
      <c r="Q265" s="252"/>
      <c r="R265" s="252"/>
      <c r="S265" s="252"/>
      <c r="T265" s="253"/>
    </row>
    <row r="266" spans="2:20" s="3" customFormat="1" ht="36.6" customHeight="1" x14ac:dyDescent="0.2">
      <c r="B266" s="261" t="s">
        <v>787</v>
      </c>
      <c r="C266" s="262"/>
      <c r="D266" s="261" t="s">
        <v>788</v>
      </c>
      <c r="E266" s="262"/>
      <c r="F266" s="261"/>
      <c r="G266" s="264"/>
      <c r="H266" s="264"/>
      <c r="I266" s="262"/>
      <c r="J266" s="251" t="s">
        <v>880</v>
      </c>
      <c r="K266" s="252"/>
      <c r="L266" s="252"/>
      <c r="M266" s="252"/>
      <c r="N266" s="252"/>
      <c r="O266" s="252"/>
      <c r="P266" s="252"/>
      <c r="Q266" s="252"/>
      <c r="R266" s="252"/>
      <c r="S266" s="252"/>
      <c r="T266" s="253"/>
    </row>
    <row r="267" spans="2:20" s="3" customFormat="1" ht="58.15" customHeight="1" x14ac:dyDescent="0.2">
      <c r="B267" s="261" t="s">
        <v>789</v>
      </c>
      <c r="C267" s="262"/>
      <c r="D267" s="261"/>
      <c r="E267" s="262"/>
      <c r="F267" s="261" t="s">
        <v>790</v>
      </c>
      <c r="G267" s="264"/>
      <c r="H267" s="264"/>
      <c r="I267" s="262"/>
      <c r="J267" s="251" t="s">
        <v>881</v>
      </c>
      <c r="K267" s="252"/>
      <c r="L267" s="252"/>
      <c r="M267" s="252"/>
      <c r="N267" s="252"/>
      <c r="O267" s="252"/>
      <c r="P267" s="252"/>
      <c r="Q267" s="252"/>
      <c r="R267" s="252"/>
      <c r="S267" s="252"/>
      <c r="T267" s="253"/>
    </row>
    <row r="268" spans="2:20" s="3" customFormat="1" ht="15" customHeight="1" x14ac:dyDescent="0.2">
      <c r="B268" s="235"/>
      <c r="C268" s="331"/>
      <c r="D268" s="331"/>
      <c r="E268" s="331"/>
      <c r="F268" s="331"/>
      <c r="G268" s="331"/>
      <c r="H268" s="331"/>
      <c r="I268" s="331"/>
      <c r="J268" s="331"/>
      <c r="K268" s="331"/>
      <c r="L268" s="331"/>
      <c r="M268" s="331"/>
      <c r="N268" s="331"/>
      <c r="O268" s="331"/>
      <c r="P268" s="331"/>
      <c r="Q268" s="331"/>
      <c r="R268" s="331"/>
      <c r="S268" s="331"/>
      <c r="T268" s="236"/>
    </row>
    <row r="269" spans="2:20" s="3" customFormat="1" ht="22.5" customHeight="1" x14ac:dyDescent="0.2">
      <c r="B269" s="504" t="s">
        <v>102</v>
      </c>
      <c r="C269" s="505"/>
      <c r="D269" s="505"/>
      <c r="E269" s="505"/>
      <c r="F269" s="505"/>
      <c r="G269" s="505"/>
      <c r="H269" s="505"/>
      <c r="I269" s="505"/>
      <c r="J269" s="505"/>
      <c r="K269" s="505"/>
      <c r="L269" s="505"/>
      <c r="M269" s="505"/>
      <c r="N269" s="505"/>
      <c r="O269" s="505"/>
      <c r="P269" s="505"/>
      <c r="Q269" s="505"/>
      <c r="R269" s="505"/>
      <c r="S269" s="505"/>
      <c r="T269" s="506"/>
    </row>
    <row r="270" spans="2:20" s="3" customFormat="1" ht="30.4" customHeight="1" x14ac:dyDescent="0.2">
      <c r="B270" s="501" t="s">
        <v>87</v>
      </c>
      <c r="C270" s="518" t="s">
        <v>781</v>
      </c>
      <c r="D270" s="565"/>
      <c r="E270" s="565"/>
      <c r="F270" s="565"/>
      <c r="G270" s="565"/>
      <c r="H270" s="565"/>
      <c r="I270" s="565"/>
      <c r="J270" s="565"/>
      <c r="K270" s="565"/>
      <c r="L270" s="565"/>
      <c r="M270" s="565"/>
      <c r="N270" s="565"/>
      <c r="O270" s="565"/>
      <c r="P270" s="565"/>
      <c r="Q270" s="565"/>
      <c r="R270" s="565"/>
      <c r="S270" s="565"/>
      <c r="T270" s="566"/>
    </row>
    <row r="271" spans="2:20" s="3" customFormat="1" ht="22.5" customHeight="1" x14ac:dyDescent="0.2">
      <c r="B271" s="502"/>
      <c r="C271" s="304" t="s">
        <v>119</v>
      </c>
      <c r="D271" s="305"/>
      <c r="E271" s="305"/>
      <c r="F271" s="305"/>
      <c r="G271" s="305"/>
      <c r="H271" s="305"/>
      <c r="I271" s="305"/>
      <c r="J271" s="305"/>
      <c r="K271" s="305"/>
      <c r="L271" s="306"/>
      <c r="M271" s="304"/>
      <c r="N271" s="305"/>
      <c r="O271" s="305"/>
      <c r="P271" s="305"/>
      <c r="Q271" s="305"/>
      <c r="R271" s="305"/>
      <c r="S271" s="305"/>
      <c r="T271" s="306"/>
    </row>
    <row r="272" spans="2:20" s="3" customFormat="1" ht="22.5" customHeight="1" x14ac:dyDescent="0.2">
      <c r="B272" s="502"/>
      <c r="C272" s="278" t="s">
        <v>74</v>
      </c>
      <c r="D272" s="278"/>
      <c r="E272" s="278"/>
      <c r="F272" s="278" t="s">
        <v>524</v>
      </c>
      <c r="G272" s="278"/>
      <c r="H272" s="278" t="s">
        <v>64</v>
      </c>
      <c r="I272" s="278"/>
      <c r="J272" s="278" t="s">
        <v>88</v>
      </c>
      <c r="K272" s="278"/>
      <c r="L272" s="278"/>
      <c r="M272" s="325"/>
      <c r="N272" s="430"/>
      <c r="O272" s="430"/>
      <c r="P272" s="430"/>
      <c r="Q272" s="430"/>
      <c r="R272" s="430"/>
      <c r="S272" s="430"/>
      <c r="T272" s="326"/>
    </row>
    <row r="273" spans="2:39" s="3" customFormat="1" ht="58.5" customHeight="1" x14ac:dyDescent="0.2">
      <c r="B273" s="502"/>
      <c r="C273" s="278" t="s">
        <v>74</v>
      </c>
      <c r="D273" s="278"/>
      <c r="E273" s="278"/>
      <c r="F273" s="278" t="s">
        <v>524</v>
      </c>
      <c r="G273" s="278"/>
      <c r="H273" s="278" t="s">
        <v>64</v>
      </c>
      <c r="I273" s="278"/>
      <c r="J273" s="278" t="s">
        <v>88</v>
      </c>
      <c r="K273" s="278"/>
      <c r="L273" s="278"/>
      <c r="M273" s="327"/>
      <c r="N273" s="469"/>
      <c r="O273" s="469"/>
      <c r="P273" s="469"/>
      <c r="Q273" s="469"/>
      <c r="R273" s="469"/>
      <c r="S273" s="469"/>
      <c r="T273" s="328"/>
      <c r="V273" s="68"/>
      <c r="W273" s="68"/>
      <c r="X273" s="68"/>
      <c r="Y273" s="68"/>
      <c r="Z273" s="68"/>
      <c r="AA273" s="68"/>
      <c r="AB273" s="68"/>
      <c r="AC273" s="68"/>
      <c r="AD273" s="68"/>
      <c r="AE273" s="68"/>
      <c r="AF273" s="68"/>
      <c r="AG273" s="68"/>
      <c r="AH273" s="68"/>
      <c r="AI273" s="68"/>
      <c r="AJ273" s="68"/>
      <c r="AK273" s="68"/>
      <c r="AL273" s="68"/>
      <c r="AM273" s="68"/>
    </row>
    <row r="274" spans="2:39" s="3" customFormat="1" ht="14.25" x14ac:dyDescent="0.2">
      <c r="B274" s="502"/>
      <c r="C274" s="231" t="s">
        <v>76</v>
      </c>
      <c r="D274" s="231"/>
      <c r="E274" s="231"/>
      <c r="F274" s="503">
        <f>+H277</f>
        <v>1</v>
      </c>
      <c r="G274" s="503"/>
      <c r="H274" s="503">
        <v>1</v>
      </c>
      <c r="I274" s="503"/>
      <c r="J274" s="503">
        <f>+F274</f>
        <v>1</v>
      </c>
      <c r="K274" s="503"/>
      <c r="L274" s="503"/>
      <c r="M274" s="327"/>
      <c r="N274" s="469"/>
      <c r="O274" s="469"/>
      <c r="P274" s="469"/>
      <c r="Q274" s="469"/>
      <c r="R274" s="469"/>
      <c r="S274" s="469"/>
      <c r="T274" s="328"/>
      <c r="V274" s="68"/>
      <c r="W274" s="68"/>
      <c r="X274" s="68"/>
      <c r="Y274" s="68"/>
      <c r="Z274" s="68"/>
      <c r="AA274" s="68"/>
      <c r="AB274" s="68"/>
      <c r="AC274" s="68"/>
      <c r="AD274" s="68"/>
      <c r="AE274" s="68"/>
      <c r="AF274" s="68"/>
      <c r="AG274" s="68"/>
      <c r="AH274" s="68"/>
      <c r="AI274" s="68"/>
      <c r="AJ274" s="68"/>
      <c r="AK274" s="68"/>
      <c r="AL274" s="68"/>
      <c r="AM274" s="68"/>
    </row>
    <row r="275" spans="2:39" s="3" customFormat="1" ht="14.25" customHeight="1" x14ac:dyDescent="0.2">
      <c r="B275" s="502"/>
      <c r="C275" s="154"/>
      <c r="D275" s="154"/>
      <c r="E275" s="154"/>
      <c r="F275" s="153"/>
      <c r="G275" s="153"/>
      <c r="H275" s="153"/>
      <c r="I275" s="153"/>
      <c r="J275" s="153"/>
      <c r="K275" s="153"/>
      <c r="L275" s="153"/>
      <c r="M275" s="327"/>
      <c r="N275" s="469"/>
      <c r="O275" s="469"/>
      <c r="P275" s="469"/>
      <c r="Q275" s="469"/>
      <c r="R275" s="469"/>
      <c r="S275" s="469"/>
      <c r="T275" s="328"/>
    </row>
    <row r="276" spans="2:39" ht="30" x14ac:dyDescent="0.2">
      <c r="B276" s="502"/>
      <c r="C276" s="278" t="s">
        <v>77</v>
      </c>
      <c r="D276" s="278"/>
      <c r="E276" s="235" t="s">
        <v>66</v>
      </c>
      <c r="F276" s="236"/>
      <c r="G276" s="152" t="s">
        <v>78</v>
      </c>
      <c r="H276" s="507" t="s">
        <v>81</v>
      </c>
      <c r="I276" s="508"/>
      <c r="J276" s="508"/>
      <c r="K276" s="508"/>
      <c r="L276" s="509"/>
      <c r="M276" s="327"/>
      <c r="N276" s="469"/>
      <c r="O276" s="469"/>
      <c r="P276" s="469"/>
      <c r="Q276" s="469"/>
      <c r="R276" s="469"/>
      <c r="S276" s="469"/>
      <c r="T276" s="328"/>
    </row>
    <row r="277" spans="2:39" ht="27.75" customHeight="1" x14ac:dyDescent="0.2">
      <c r="B277" s="502"/>
      <c r="C277" s="303">
        <f>I159</f>
        <v>42684</v>
      </c>
      <c r="D277" s="303"/>
      <c r="E277" s="255">
        <f>J159</f>
        <v>43921</v>
      </c>
      <c r="F277" s="256"/>
      <c r="G277" s="17">
        <f>+K159</f>
        <v>0</v>
      </c>
      <c r="H277" s="510">
        <v>1</v>
      </c>
      <c r="I277" s="511"/>
      <c r="J277" s="511"/>
      <c r="K277" s="511"/>
      <c r="L277" s="512"/>
      <c r="M277" s="327"/>
      <c r="N277" s="469"/>
      <c r="O277" s="469"/>
      <c r="P277" s="469"/>
      <c r="Q277" s="469"/>
      <c r="R277" s="469"/>
      <c r="S277" s="469"/>
      <c r="T277" s="328"/>
    </row>
    <row r="278" spans="2:39" ht="14.1" customHeight="1" x14ac:dyDescent="0.2">
      <c r="B278" s="502"/>
      <c r="C278" s="235" t="s">
        <v>82</v>
      </c>
      <c r="D278" s="331"/>
      <c r="E278" s="331"/>
      <c r="F278" s="331"/>
      <c r="G278" s="331"/>
      <c r="H278" s="331"/>
      <c r="I278" s="331"/>
      <c r="J278" s="331"/>
      <c r="K278" s="331"/>
      <c r="L278" s="236"/>
      <c r="M278" s="329"/>
      <c r="N278" s="431"/>
      <c r="O278" s="431"/>
      <c r="P278" s="431"/>
      <c r="Q278" s="431"/>
      <c r="R278" s="431"/>
      <c r="S278" s="431"/>
      <c r="T278" s="330"/>
    </row>
    <row r="279" spans="2:39" s="3" customFormat="1" ht="15" customHeight="1" x14ac:dyDescent="0.2">
      <c r="B279" s="502"/>
      <c r="C279" s="235" t="s">
        <v>96</v>
      </c>
      <c r="D279" s="331"/>
      <c r="E279" s="331"/>
      <c r="F279" s="331"/>
      <c r="G279" s="236"/>
      <c r="H279" s="278" t="s">
        <v>103</v>
      </c>
      <c r="I279" s="278"/>
      <c r="J279" s="278" t="s">
        <v>98</v>
      </c>
      <c r="K279" s="278"/>
      <c r="L279" s="151" t="s">
        <v>431</v>
      </c>
      <c r="M279" s="520" t="s">
        <v>99</v>
      </c>
      <c r="N279" s="521"/>
      <c r="O279" s="521"/>
      <c r="P279" s="521"/>
      <c r="Q279" s="521"/>
      <c r="R279" s="521"/>
      <c r="S279" s="521"/>
      <c r="T279" s="522"/>
    </row>
    <row r="280" spans="2:39" ht="15" x14ac:dyDescent="0.2">
      <c r="B280" s="502"/>
      <c r="C280" s="235" t="s">
        <v>101</v>
      </c>
      <c r="D280" s="331"/>
      <c r="E280" s="331"/>
      <c r="F280" s="331"/>
      <c r="G280" s="236"/>
      <c r="H280" s="278" t="s">
        <v>101</v>
      </c>
      <c r="I280" s="278"/>
      <c r="J280" s="622" t="s">
        <v>101</v>
      </c>
      <c r="K280" s="622"/>
      <c r="L280" s="152" t="s">
        <v>101</v>
      </c>
      <c r="M280" s="297"/>
      <c r="N280" s="298"/>
      <c r="O280" s="298"/>
      <c r="P280" s="298"/>
      <c r="Q280" s="298"/>
      <c r="R280" s="298"/>
      <c r="S280" s="298"/>
      <c r="T280" s="299"/>
    </row>
    <row r="281" spans="2:39" ht="24" customHeight="1" x14ac:dyDescent="0.2">
      <c r="B281" s="502"/>
      <c r="C281" s="278" t="s">
        <v>83</v>
      </c>
      <c r="D281" s="278"/>
      <c r="E281" s="278"/>
      <c r="F281" s="278"/>
      <c r="G281" s="278" t="s">
        <v>46</v>
      </c>
      <c r="H281" s="278"/>
      <c r="I281" s="278"/>
      <c r="J281" s="278"/>
      <c r="K281" s="599" t="s">
        <v>84</v>
      </c>
      <c r="L281" s="599"/>
      <c r="M281" s="599"/>
      <c r="N281" s="599"/>
      <c r="O281" s="599"/>
      <c r="P281" s="599"/>
      <c r="Q281" s="599"/>
      <c r="R281" s="599"/>
      <c r="S281" s="599"/>
      <c r="T281" s="600"/>
    </row>
    <row r="282" spans="2:39" ht="23.45" customHeight="1" x14ac:dyDescent="0.2">
      <c r="B282" s="502"/>
      <c r="C282" s="278" t="s">
        <v>85</v>
      </c>
      <c r="D282" s="278"/>
      <c r="E282" s="278" t="s">
        <v>525</v>
      </c>
      <c r="F282" s="278"/>
      <c r="G282" s="278"/>
      <c r="H282" s="278"/>
      <c r="I282" s="278"/>
      <c r="J282" s="278"/>
      <c r="K282" s="601"/>
      <c r="L282" s="601"/>
      <c r="M282" s="601"/>
      <c r="N282" s="601"/>
      <c r="O282" s="601"/>
      <c r="P282" s="601"/>
      <c r="Q282" s="601"/>
      <c r="R282" s="601"/>
      <c r="S282" s="601"/>
      <c r="T282" s="602"/>
    </row>
    <row r="283" spans="2:39" ht="30.6" customHeight="1" x14ac:dyDescent="0.2">
      <c r="B283" s="502"/>
      <c r="C283" s="246" t="s">
        <v>724</v>
      </c>
      <c r="D283" s="262"/>
      <c r="E283" s="246" t="s">
        <v>725</v>
      </c>
      <c r="F283" s="262"/>
      <c r="G283" s="246" t="s">
        <v>619</v>
      </c>
      <c r="H283" s="247"/>
      <c r="I283" s="247"/>
      <c r="J283" s="248"/>
      <c r="K283" s="251" t="s">
        <v>729</v>
      </c>
      <c r="L283" s="252"/>
      <c r="M283" s="252"/>
      <c r="N283" s="252"/>
      <c r="O283" s="252"/>
      <c r="P283" s="252"/>
      <c r="Q283" s="252"/>
      <c r="R283" s="252"/>
      <c r="S283" s="252"/>
      <c r="T283" s="253"/>
    </row>
    <row r="284" spans="2:39" ht="37.9" customHeight="1" x14ac:dyDescent="0.2">
      <c r="B284" s="502"/>
      <c r="C284" s="246" t="s">
        <v>724</v>
      </c>
      <c r="D284" s="262"/>
      <c r="E284" s="246" t="s">
        <v>726</v>
      </c>
      <c r="F284" s="262"/>
      <c r="G284" s="246" t="s">
        <v>735</v>
      </c>
      <c r="H284" s="247"/>
      <c r="I284" s="247"/>
      <c r="J284" s="248"/>
      <c r="K284" s="251" t="s">
        <v>729</v>
      </c>
      <c r="L284" s="252"/>
      <c r="M284" s="252"/>
      <c r="N284" s="252"/>
      <c r="O284" s="252"/>
      <c r="P284" s="252"/>
      <c r="Q284" s="252"/>
      <c r="R284" s="252"/>
      <c r="S284" s="252"/>
      <c r="T284" s="253"/>
    </row>
    <row r="285" spans="2:39" ht="30.6" customHeight="1" x14ac:dyDescent="0.2">
      <c r="B285" s="516"/>
      <c r="C285" s="246" t="s">
        <v>724</v>
      </c>
      <c r="D285" s="262"/>
      <c r="E285" s="246" t="s">
        <v>725</v>
      </c>
      <c r="F285" s="262"/>
      <c r="G285" s="246" t="s">
        <v>727</v>
      </c>
      <c r="H285" s="247"/>
      <c r="I285" s="247"/>
      <c r="J285" s="248"/>
      <c r="K285" s="251" t="s">
        <v>729</v>
      </c>
      <c r="L285" s="252"/>
      <c r="M285" s="252"/>
      <c r="N285" s="252"/>
      <c r="O285" s="252"/>
      <c r="P285" s="252"/>
      <c r="Q285" s="252"/>
      <c r="R285" s="252"/>
      <c r="S285" s="252"/>
      <c r="T285" s="253"/>
    </row>
    <row r="286" spans="2:39" ht="27.75" customHeight="1" x14ac:dyDescent="0.2">
      <c r="B286" s="235"/>
      <c r="C286" s="331"/>
      <c r="D286" s="331"/>
      <c r="E286" s="331"/>
      <c r="F286" s="331"/>
      <c r="G286" s="331"/>
      <c r="H286" s="331"/>
      <c r="I286" s="331"/>
      <c r="J286" s="331"/>
      <c r="K286" s="331"/>
      <c r="L286" s="331"/>
      <c r="M286" s="331"/>
      <c r="N286" s="331"/>
      <c r="O286" s="331"/>
      <c r="P286" s="331"/>
      <c r="Q286" s="331"/>
      <c r="R286" s="331"/>
      <c r="S286" s="331"/>
      <c r="T286" s="236"/>
    </row>
    <row r="287" spans="2:39" ht="27" customHeight="1" x14ac:dyDescent="0.2">
      <c r="B287" s="501" t="s">
        <v>89</v>
      </c>
      <c r="C287" s="517" t="s">
        <v>594</v>
      </c>
      <c r="D287" s="518"/>
      <c r="E287" s="518"/>
      <c r="F287" s="518"/>
      <c r="G287" s="518"/>
      <c r="H287" s="518"/>
      <c r="I287" s="518"/>
      <c r="J287" s="518"/>
      <c r="K287" s="518"/>
      <c r="L287" s="518"/>
      <c r="M287" s="518"/>
      <c r="N287" s="518"/>
      <c r="O287" s="518"/>
      <c r="P287" s="518"/>
      <c r="Q287" s="518"/>
      <c r="R287" s="518"/>
      <c r="S287" s="518"/>
      <c r="T287" s="519"/>
    </row>
    <row r="288" spans="2:39" ht="14.1" customHeight="1" x14ac:dyDescent="0.2">
      <c r="B288" s="502"/>
      <c r="C288" s="304" t="s">
        <v>119</v>
      </c>
      <c r="D288" s="305"/>
      <c r="E288" s="305"/>
      <c r="F288" s="305"/>
      <c r="G288" s="305"/>
      <c r="H288" s="305"/>
      <c r="I288" s="305"/>
      <c r="J288" s="305"/>
      <c r="K288" s="305"/>
      <c r="L288" s="306"/>
      <c r="M288" s="304"/>
      <c r="N288" s="305"/>
      <c r="O288" s="305"/>
      <c r="P288" s="305"/>
      <c r="Q288" s="305"/>
      <c r="R288" s="305"/>
      <c r="S288" s="305"/>
      <c r="T288" s="306"/>
    </row>
    <row r="289" spans="2:23" ht="27.75" customHeight="1" x14ac:dyDescent="0.2">
      <c r="B289" s="502"/>
      <c r="C289" s="278" t="s">
        <v>74</v>
      </c>
      <c r="D289" s="278"/>
      <c r="E289" s="278"/>
      <c r="F289" s="278" t="s">
        <v>524</v>
      </c>
      <c r="G289" s="278"/>
      <c r="H289" s="278" t="s">
        <v>64</v>
      </c>
      <c r="I289" s="278"/>
      <c r="J289" s="278" t="s">
        <v>75</v>
      </c>
      <c r="K289" s="278"/>
      <c r="L289" s="278"/>
      <c r="M289" s="325"/>
      <c r="N289" s="430"/>
      <c r="O289" s="430"/>
      <c r="P289" s="430"/>
      <c r="Q289" s="430"/>
      <c r="R289" s="430"/>
      <c r="S289" s="430"/>
      <c r="T289" s="326"/>
    </row>
    <row r="290" spans="2:23" ht="21.6" customHeight="1" x14ac:dyDescent="0.2">
      <c r="B290" s="502"/>
      <c r="C290" s="231" t="s">
        <v>76</v>
      </c>
      <c r="D290" s="231"/>
      <c r="E290" s="231"/>
      <c r="F290" s="503">
        <v>1</v>
      </c>
      <c r="G290" s="503"/>
      <c r="H290" s="503">
        <v>1</v>
      </c>
      <c r="I290" s="503"/>
      <c r="J290" s="263">
        <f>F290-H290</f>
        <v>0</v>
      </c>
      <c r="K290" s="263"/>
      <c r="L290" s="263"/>
      <c r="M290" s="329"/>
      <c r="N290" s="431"/>
      <c r="O290" s="431"/>
      <c r="P290" s="431"/>
      <c r="Q290" s="431"/>
      <c r="R290" s="431"/>
      <c r="S290" s="431"/>
      <c r="T290" s="330"/>
    </row>
    <row r="291" spans="2:23" ht="24" customHeight="1" x14ac:dyDescent="0.2">
      <c r="B291" s="502"/>
      <c r="C291" s="254" t="s">
        <v>83</v>
      </c>
      <c r="D291" s="254"/>
      <c r="E291" s="254"/>
      <c r="F291" s="254"/>
      <c r="G291" s="254" t="s">
        <v>46</v>
      </c>
      <c r="H291" s="254"/>
      <c r="I291" s="254"/>
      <c r="J291" s="254"/>
      <c r="K291" s="308" t="s">
        <v>84</v>
      </c>
      <c r="L291" s="309"/>
      <c r="M291" s="309"/>
      <c r="N291" s="309"/>
      <c r="O291" s="309"/>
      <c r="P291" s="309"/>
      <c r="Q291" s="309"/>
      <c r="R291" s="309"/>
      <c r="S291" s="309"/>
      <c r="T291" s="310"/>
    </row>
    <row r="292" spans="2:23" ht="24.4" customHeight="1" x14ac:dyDescent="0.2">
      <c r="B292" s="502"/>
      <c r="C292" s="254" t="s">
        <v>85</v>
      </c>
      <c r="D292" s="254"/>
      <c r="E292" s="254" t="s">
        <v>525</v>
      </c>
      <c r="F292" s="254"/>
      <c r="G292" s="254"/>
      <c r="H292" s="254"/>
      <c r="I292" s="254"/>
      <c r="J292" s="254"/>
      <c r="K292" s="311"/>
      <c r="L292" s="312"/>
      <c r="M292" s="312"/>
      <c r="N292" s="312"/>
      <c r="O292" s="312"/>
      <c r="P292" s="312"/>
      <c r="Q292" s="312"/>
      <c r="R292" s="312"/>
      <c r="S292" s="312"/>
      <c r="T292" s="313"/>
    </row>
    <row r="293" spans="2:23" ht="30" customHeight="1" x14ac:dyDescent="0.2">
      <c r="B293" s="502"/>
      <c r="C293" s="246" t="s">
        <v>728</v>
      </c>
      <c r="D293" s="262"/>
      <c r="E293" s="246" t="s">
        <v>695</v>
      </c>
      <c r="F293" s="262"/>
      <c r="G293" s="246" t="s">
        <v>619</v>
      </c>
      <c r="H293" s="247"/>
      <c r="I293" s="247"/>
      <c r="J293" s="248"/>
      <c r="K293" s="251" t="s">
        <v>729</v>
      </c>
      <c r="L293" s="252"/>
      <c r="M293" s="252"/>
      <c r="N293" s="252"/>
      <c r="O293" s="252"/>
      <c r="P293" s="252"/>
      <c r="Q293" s="252"/>
      <c r="R293" s="252"/>
      <c r="S293" s="252"/>
      <c r="T293" s="253"/>
    </row>
    <row r="294" spans="2:23" ht="38.450000000000003" customHeight="1" x14ac:dyDescent="0.2">
      <c r="B294" s="502"/>
      <c r="C294" s="246" t="s">
        <v>728</v>
      </c>
      <c r="D294" s="262"/>
      <c r="E294" s="246" t="s">
        <v>695</v>
      </c>
      <c r="F294" s="262"/>
      <c r="G294" s="246" t="s">
        <v>661</v>
      </c>
      <c r="H294" s="247"/>
      <c r="I294" s="247"/>
      <c r="J294" s="248"/>
      <c r="K294" s="251" t="s">
        <v>729</v>
      </c>
      <c r="L294" s="252"/>
      <c r="M294" s="252"/>
      <c r="N294" s="252"/>
      <c r="O294" s="252"/>
      <c r="P294" s="252"/>
      <c r="Q294" s="252"/>
      <c r="R294" s="252"/>
      <c r="S294" s="252"/>
      <c r="T294" s="253"/>
    </row>
    <row r="295" spans="2:23" ht="30.6" customHeight="1" x14ac:dyDescent="0.2">
      <c r="B295" s="502"/>
      <c r="C295" s="246" t="s">
        <v>648</v>
      </c>
      <c r="D295" s="248"/>
      <c r="E295" s="246"/>
      <c r="F295" s="262"/>
      <c r="G295" s="261" t="s">
        <v>662</v>
      </c>
      <c r="H295" s="264"/>
      <c r="I295" s="264"/>
      <c r="J295" s="262"/>
      <c r="K295" s="251" t="s">
        <v>729</v>
      </c>
      <c r="L295" s="252"/>
      <c r="M295" s="252"/>
      <c r="N295" s="252"/>
      <c r="O295" s="252"/>
      <c r="P295" s="252"/>
      <c r="Q295" s="252"/>
      <c r="R295" s="252"/>
      <c r="S295" s="252"/>
      <c r="T295" s="253"/>
    </row>
    <row r="296" spans="2:23" ht="30.6" customHeight="1" x14ac:dyDescent="0.2">
      <c r="B296" s="502"/>
      <c r="C296" s="246" t="s">
        <v>666</v>
      </c>
      <c r="D296" s="248"/>
      <c r="E296" s="246"/>
      <c r="F296" s="262"/>
      <c r="G296" s="261" t="s">
        <v>662</v>
      </c>
      <c r="H296" s="264"/>
      <c r="I296" s="264"/>
      <c r="J296" s="262"/>
      <c r="K296" s="513" t="s">
        <v>729</v>
      </c>
      <c r="L296" s="514"/>
      <c r="M296" s="514"/>
      <c r="N296" s="514"/>
      <c r="O296" s="514"/>
      <c r="P296" s="514"/>
      <c r="Q296" s="514"/>
      <c r="R296" s="514"/>
      <c r="S296" s="514"/>
      <c r="T296" s="515"/>
    </row>
    <row r="297" spans="2:23" ht="30.6" customHeight="1" x14ac:dyDescent="0.2">
      <c r="B297" s="502"/>
      <c r="C297" s="246" t="s">
        <v>655</v>
      </c>
      <c r="D297" s="248"/>
      <c r="E297" s="246" t="s">
        <v>667</v>
      </c>
      <c r="F297" s="248"/>
      <c r="G297" s="261" t="s">
        <v>662</v>
      </c>
      <c r="H297" s="264"/>
      <c r="I297" s="264"/>
      <c r="J297" s="262"/>
      <c r="K297" s="513" t="s">
        <v>729</v>
      </c>
      <c r="L297" s="514"/>
      <c r="M297" s="514"/>
      <c r="N297" s="514"/>
      <c r="O297" s="514"/>
      <c r="P297" s="514"/>
      <c r="Q297" s="514"/>
      <c r="R297" s="514"/>
      <c r="S297" s="514"/>
      <c r="T297" s="515"/>
    </row>
    <row r="298" spans="2:23" ht="27.75" customHeight="1" x14ac:dyDescent="0.2">
      <c r="B298" s="235"/>
      <c r="C298" s="331"/>
      <c r="D298" s="331"/>
      <c r="E298" s="331"/>
      <c r="F298" s="331"/>
      <c r="G298" s="331"/>
      <c r="H298" s="331"/>
      <c r="I298" s="331"/>
      <c r="J298" s="331"/>
      <c r="K298" s="331"/>
      <c r="L298" s="331"/>
      <c r="M298" s="331"/>
      <c r="N298" s="331"/>
      <c r="O298" s="331"/>
      <c r="P298" s="331"/>
      <c r="Q298" s="331"/>
      <c r="R298" s="331"/>
      <c r="S298" s="331"/>
      <c r="T298" s="236"/>
    </row>
    <row r="299" spans="2:23" ht="25.9" customHeight="1" x14ac:dyDescent="0.2">
      <c r="B299" s="355" t="s">
        <v>104</v>
      </c>
      <c r="C299" s="356"/>
      <c r="D299" s="356"/>
      <c r="E299" s="356"/>
      <c r="F299" s="356"/>
      <c r="G299" s="356"/>
      <c r="H299" s="356"/>
      <c r="I299" s="356"/>
      <c r="J299" s="356"/>
      <c r="K299" s="356"/>
      <c r="L299" s="356"/>
      <c r="M299" s="356"/>
      <c r="N299" s="356"/>
      <c r="O299" s="356"/>
      <c r="P299" s="356"/>
      <c r="Q299" s="356"/>
      <c r="R299" s="356"/>
      <c r="S299" s="356"/>
      <c r="T299" s="357"/>
    </row>
    <row r="300" spans="2:23" ht="23.45" customHeight="1" x14ac:dyDescent="0.2">
      <c r="B300" s="346" t="s">
        <v>48</v>
      </c>
      <c r="C300" s="347"/>
      <c r="D300" s="347"/>
      <c r="E300" s="347"/>
      <c r="F300" s="348"/>
      <c r="G300" s="361" t="s">
        <v>105</v>
      </c>
      <c r="H300" s="361"/>
      <c r="I300" s="361"/>
      <c r="J300" s="361"/>
      <c r="K300" s="361"/>
      <c r="L300" s="361"/>
      <c r="M300" s="361"/>
      <c r="N300" s="361"/>
      <c r="O300" s="361"/>
      <c r="P300" s="361"/>
      <c r="Q300" s="361"/>
      <c r="R300" s="361"/>
      <c r="S300" s="346" t="s">
        <v>106</v>
      </c>
      <c r="T300" s="348"/>
    </row>
    <row r="301" spans="2:23" ht="207" customHeight="1" x14ac:dyDescent="0.2">
      <c r="B301" s="278" t="s">
        <v>516</v>
      </c>
      <c r="C301" s="278"/>
      <c r="D301" s="278"/>
      <c r="E301" s="278"/>
      <c r="F301" s="278"/>
      <c r="G301" s="231" t="s">
        <v>1060</v>
      </c>
      <c r="H301" s="231"/>
      <c r="I301" s="231"/>
      <c r="J301" s="231"/>
      <c r="K301" s="231"/>
      <c r="L301" s="231"/>
      <c r="M301" s="231"/>
      <c r="N301" s="231"/>
      <c r="O301" s="231"/>
      <c r="P301" s="231"/>
      <c r="Q301" s="231"/>
      <c r="R301" s="231"/>
      <c r="S301" s="297" t="s">
        <v>848</v>
      </c>
      <c r="T301" s="299"/>
      <c r="V301" s="500"/>
      <c r="W301" s="500"/>
    </row>
    <row r="302" spans="2:23" ht="51" customHeight="1" x14ac:dyDescent="0.2">
      <c r="B302" s="278" t="s">
        <v>750</v>
      </c>
      <c r="C302" s="278"/>
      <c r="D302" s="278"/>
      <c r="E302" s="278"/>
      <c r="F302" s="278"/>
      <c r="G302" s="231" t="s">
        <v>1061</v>
      </c>
      <c r="H302" s="231"/>
      <c r="I302" s="231"/>
      <c r="J302" s="231"/>
      <c r="K302" s="231"/>
      <c r="L302" s="231"/>
      <c r="M302" s="231"/>
      <c r="N302" s="231"/>
      <c r="O302" s="231"/>
      <c r="P302" s="231"/>
      <c r="Q302" s="231"/>
      <c r="R302" s="231"/>
      <c r="S302" s="297" t="s">
        <v>692</v>
      </c>
      <c r="T302" s="299"/>
    </row>
    <row r="303" spans="2:23" ht="40.9" customHeight="1" x14ac:dyDescent="0.2">
      <c r="B303" s="278" t="s">
        <v>849</v>
      </c>
      <c r="C303" s="278"/>
      <c r="D303" s="278"/>
      <c r="E303" s="278"/>
      <c r="F303" s="278"/>
      <c r="G303" s="349" t="s">
        <v>1062</v>
      </c>
      <c r="H303" s="350"/>
      <c r="I303" s="350"/>
      <c r="J303" s="350"/>
      <c r="K303" s="350"/>
      <c r="L303" s="350"/>
      <c r="M303" s="350"/>
      <c r="N303" s="350"/>
      <c r="O303" s="350"/>
      <c r="P303" s="350"/>
      <c r="Q303" s="350"/>
      <c r="R303" s="351"/>
      <c r="S303" s="297"/>
      <c r="T303" s="299"/>
    </row>
    <row r="304" spans="2:23" ht="37.15" customHeight="1" x14ac:dyDescent="0.2">
      <c r="B304" s="618" t="s">
        <v>696</v>
      </c>
      <c r="C304" s="618"/>
      <c r="D304" s="618"/>
      <c r="E304" s="618"/>
      <c r="F304" s="618"/>
      <c r="G304" s="619" t="s">
        <v>1074</v>
      </c>
      <c r="H304" s="620"/>
      <c r="I304" s="620"/>
      <c r="J304" s="620"/>
      <c r="K304" s="620"/>
      <c r="L304" s="620"/>
      <c r="M304" s="620"/>
      <c r="N304" s="620"/>
      <c r="O304" s="620"/>
      <c r="P304" s="620"/>
      <c r="Q304" s="620"/>
      <c r="R304" s="621"/>
      <c r="S304" s="297"/>
      <c r="T304" s="299"/>
    </row>
    <row r="305" spans="1:24" ht="26.25" customHeight="1" x14ac:dyDescent="0.2">
      <c r="B305" s="355" t="s">
        <v>736</v>
      </c>
      <c r="C305" s="356"/>
      <c r="D305" s="356"/>
      <c r="E305" s="356"/>
      <c r="F305" s="356"/>
      <c r="G305" s="356"/>
      <c r="H305" s="356"/>
      <c r="I305" s="356"/>
      <c r="J305" s="356"/>
      <c r="K305" s="356"/>
      <c r="L305" s="356"/>
      <c r="M305" s="356"/>
      <c r="N305" s="356"/>
      <c r="O305" s="356"/>
      <c r="P305" s="356"/>
      <c r="Q305" s="356"/>
      <c r="R305" s="356"/>
      <c r="S305" s="356"/>
      <c r="T305" s="357"/>
    </row>
    <row r="306" spans="1:24" ht="23.25" customHeight="1" x14ac:dyDescent="0.2">
      <c r="B306" s="562" t="s">
        <v>48</v>
      </c>
      <c r="C306" s="563"/>
      <c r="D306" s="563"/>
      <c r="E306" s="563"/>
      <c r="F306" s="564"/>
      <c r="G306" s="346" t="s">
        <v>105</v>
      </c>
      <c r="H306" s="347"/>
      <c r="I306" s="347"/>
      <c r="J306" s="347"/>
      <c r="K306" s="347"/>
      <c r="L306" s="347"/>
      <c r="M306" s="347"/>
      <c r="N306" s="347"/>
      <c r="O306" s="347"/>
      <c r="P306" s="347"/>
      <c r="Q306" s="347"/>
      <c r="R306" s="348"/>
      <c r="S306" s="346" t="s">
        <v>106</v>
      </c>
      <c r="T306" s="348"/>
    </row>
    <row r="307" spans="1:24" ht="408.6" customHeight="1" x14ac:dyDescent="0.2">
      <c r="B307" s="325" t="s">
        <v>1044</v>
      </c>
      <c r="C307" s="430"/>
      <c r="D307" s="430"/>
      <c r="E307" s="430"/>
      <c r="F307" s="326"/>
      <c r="G307" s="603" t="s">
        <v>1042</v>
      </c>
      <c r="H307" s="604"/>
      <c r="I307" s="604"/>
      <c r="J307" s="604"/>
      <c r="K307" s="604"/>
      <c r="L307" s="604"/>
      <c r="M307" s="604"/>
      <c r="N307" s="604"/>
      <c r="O307" s="604"/>
      <c r="P307" s="604"/>
      <c r="Q307" s="604"/>
      <c r="R307" s="605"/>
      <c r="S307" s="325" t="s">
        <v>846</v>
      </c>
      <c r="T307" s="326"/>
    </row>
    <row r="308" spans="1:24" ht="85.15" customHeight="1" x14ac:dyDescent="0.2">
      <c r="B308" s="329"/>
      <c r="C308" s="431"/>
      <c r="D308" s="431"/>
      <c r="E308" s="431"/>
      <c r="F308" s="330"/>
      <c r="G308" s="606"/>
      <c r="H308" s="607"/>
      <c r="I308" s="607"/>
      <c r="J308" s="607"/>
      <c r="K308" s="607"/>
      <c r="L308" s="607"/>
      <c r="M308" s="607"/>
      <c r="N308" s="607"/>
      <c r="O308" s="607"/>
      <c r="P308" s="607"/>
      <c r="Q308" s="607"/>
      <c r="R308" s="608"/>
      <c r="S308" s="329"/>
      <c r="T308" s="330"/>
    </row>
    <row r="309" spans="1:24" ht="219" customHeight="1" x14ac:dyDescent="0.2">
      <c r="B309" s="349" t="s">
        <v>1045</v>
      </c>
      <c r="C309" s="350"/>
      <c r="D309" s="350"/>
      <c r="E309" s="350"/>
      <c r="F309" s="351"/>
      <c r="G309" s="349" t="s">
        <v>1043</v>
      </c>
      <c r="H309" s="350"/>
      <c r="I309" s="350"/>
      <c r="J309" s="350"/>
      <c r="K309" s="350"/>
      <c r="L309" s="350"/>
      <c r="M309" s="350"/>
      <c r="N309" s="350"/>
      <c r="O309" s="350"/>
      <c r="P309" s="350"/>
      <c r="Q309" s="350"/>
      <c r="R309" s="351"/>
      <c r="S309" s="297" t="s">
        <v>847</v>
      </c>
      <c r="T309" s="299"/>
    </row>
    <row r="310" spans="1:24" ht="94.5" customHeight="1" x14ac:dyDescent="0.2">
      <c r="B310" s="562" t="s">
        <v>793</v>
      </c>
      <c r="C310" s="563"/>
      <c r="D310" s="563"/>
      <c r="E310" s="563"/>
      <c r="F310" s="564"/>
      <c r="G310" s="361" t="s">
        <v>105</v>
      </c>
      <c r="H310" s="361"/>
      <c r="I310" s="361"/>
      <c r="J310" s="361"/>
      <c r="K310" s="361"/>
      <c r="L310" s="361"/>
      <c r="M310" s="361"/>
      <c r="N310" s="361"/>
      <c r="O310" s="361"/>
      <c r="P310" s="361"/>
      <c r="Q310" s="361"/>
      <c r="R310" s="361"/>
      <c r="S310" s="346" t="s">
        <v>106</v>
      </c>
      <c r="T310" s="348"/>
    </row>
    <row r="311" spans="1:24" ht="225.6" customHeight="1" x14ac:dyDescent="0.2">
      <c r="B311" s="325" t="s">
        <v>723</v>
      </c>
      <c r="C311" s="430"/>
      <c r="D311" s="430"/>
      <c r="E311" s="430"/>
      <c r="F311" s="326"/>
      <c r="G311" s="612" t="s">
        <v>989</v>
      </c>
      <c r="H311" s="613"/>
      <c r="I311" s="613"/>
      <c r="J311" s="613"/>
      <c r="K311" s="613"/>
      <c r="L311" s="613"/>
      <c r="M311" s="613"/>
      <c r="N311" s="613"/>
      <c r="O311" s="613"/>
      <c r="P311" s="613"/>
      <c r="Q311" s="613"/>
      <c r="R311" s="614"/>
      <c r="S311" s="534" t="s">
        <v>694</v>
      </c>
      <c r="T311" s="535"/>
      <c r="W311" s="523"/>
      <c r="X311" s="523"/>
    </row>
    <row r="312" spans="1:24" ht="323.45" customHeight="1" x14ac:dyDescent="0.2">
      <c r="B312" s="327"/>
      <c r="C312" s="447"/>
      <c r="D312" s="447"/>
      <c r="E312" s="447"/>
      <c r="F312" s="328"/>
      <c r="G312" s="524" t="s">
        <v>990</v>
      </c>
      <c r="H312" s="525"/>
      <c r="I312" s="525"/>
      <c r="J312" s="525"/>
      <c r="K312" s="525"/>
      <c r="L312" s="525"/>
      <c r="M312" s="525"/>
      <c r="N312" s="525"/>
      <c r="O312" s="525"/>
      <c r="P312" s="525"/>
      <c r="Q312" s="525"/>
      <c r="R312" s="526"/>
      <c r="S312" s="535"/>
      <c r="T312" s="535"/>
      <c r="W312" s="523"/>
      <c r="X312" s="523"/>
    </row>
    <row r="313" spans="1:24" ht="248.45" customHeight="1" x14ac:dyDescent="0.2">
      <c r="A313" s="75"/>
      <c r="B313" s="327"/>
      <c r="C313" s="447"/>
      <c r="D313" s="447"/>
      <c r="E313" s="447"/>
      <c r="F313" s="328"/>
      <c r="G313" s="527" t="s">
        <v>991</v>
      </c>
      <c r="H313" s="528"/>
      <c r="I313" s="528"/>
      <c r="J313" s="528"/>
      <c r="K313" s="528"/>
      <c r="L313" s="528"/>
      <c r="M313" s="528"/>
      <c r="N313" s="528"/>
      <c r="O313" s="528"/>
      <c r="P313" s="528"/>
      <c r="Q313" s="528"/>
      <c r="R313" s="528"/>
      <c r="S313" s="535"/>
      <c r="T313" s="535"/>
      <c r="W313" s="523"/>
      <c r="X313" s="523"/>
    </row>
    <row r="314" spans="1:24" ht="261" customHeight="1" x14ac:dyDescent="0.2">
      <c r="B314" s="327"/>
      <c r="C314" s="447"/>
      <c r="D314" s="447"/>
      <c r="E314" s="447"/>
      <c r="F314" s="328"/>
      <c r="G314" s="527" t="s">
        <v>992</v>
      </c>
      <c r="H314" s="528"/>
      <c r="I314" s="528"/>
      <c r="J314" s="528"/>
      <c r="K314" s="528"/>
      <c r="L314" s="528"/>
      <c r="M314" s="528"/>
      <c r="N314" s="528"/>
      <c r="O314" s="528"/>
      <c r="P314" s="528"/>
      <c r="Q314" s="528"/>
      <c r="R314" s="528"/>
      <c r="S314" s="535"/>
      <c r="T314" s="535"/>
      <c r="W314" s="523"/>
      <c r="X314" s="523"/>
    </row>
    <row r="315" spans="1:24" ht="262.14999999999998" customHeight="1" x14ac:dyDescent="0.2">
      <c r="B315" s="327"/>
      <c r="C315" s="447"/>
      <c r="D315" s="447"/>
      <c r="E315" s="447"/>
      <c r="F315" s="328"/>
      <c r="G315" s="529" t="s">
        <v>721</v>
      </c>
      <c r="H315" s="530"/>
      <c r="I315" s="530"/>
      <c r="J315" s="530"/>
      <c r="K315" s="530"/>
      <c r="L315" s="530"/>
      <c r="M315" s="530"/>
      <c r="N315" s="530"/>
      <c r="O315" s="530"/>
      <c r="P315" s="530"/>
      <c r="Q315" s="530"/>
      <c r="R315" s="530"/>
      <c r="S315" s="535"/>
      <c r="T315" s="535"/>
      <c r="W315" s="523"/>
      <c r="X315" s="523"/>
    </row>
    <row r="316" spans="1:24" ht="224.45" customHeight="1" x14ac:dyDescent="0.2">
      <c r="B316" s="327"/>
      <c r="C316" s="447"/>
      <c r="D316" s="447"/>
      <c r="E316" s="447"/>
      <c r="F316" s="328"/>
      <c r="G316" s="527" t="s">
        <v>697</v>
      </c>
      <c r="H316" s="528"/>
      <c r="I316" s="528"/>
      <c r="J316" s="528"/>
      <c r="K316" s="528"/>
      <c r="L316" s="528"/>
      <c r="M316" s="528"/>
      <c r="N316" s="528"/>
      <c r="O316" s="528"/>
      <c r="P316" s="528"/>
      <c r="Q316" s="528"/>
      <c r="R316" s="528"/>
      <c r="S316" s="535"/>
      <c r="T316" s="535"/>
      <c r="W316" s="523"/>
      <c r="X316" s="523"/>
    </row>
    <row r="317" spans="1:24" ht="208.9" customHeight="1" x14ac:dyDescent="0.2">
      <c r="B317" s="327"/>
      <c r="C317" s="447"/>
      <c r="D317" s="447"/>
      <c r="E317" s="447"/>
      <c r="F317" s="328"/>
      <c r="G317" s="529" t="s">
        <v>794</v>
      </c>
      <c r="H317" s="530"/>
      <c r="I317" s="530"/>
      <c r="J317" s="530"/>
      <c r="K317" s="530"/>
      <c r="L317" s="530"/>
      <c r="M317" s="530"/>
      <c r="N317" s="530"/>
      <c r="O317" s="530"/>
      <c r="P317" s="530"/>
      <c r="Q317" s="530"/>
      <c r="R317" s="530"/>
      <c r="S317" s="535"/>
      <c r="T317" s="535"/>
      <c r="W317" s="523"/>
      <c r="X317" s="523"/>
    </row>
    <row r="318" spans="1:24" ht="210.6" customHeight="1" x14ac:dyDescent="0.2">
      <c r="B318" s="327"/>
      <c r="C318" s="447"/>
      <c r="D318" s="447"/>
      <c r="E318" s="447"/>
      <c r="F318" s="328"/>
      <c r="G318" s="527" t="s">
        <v>706</v>
      </c>
      <c r="H318" s="528"/>
      <c r="I318" s="528"/>
      <c r="J318" s="528"/>
      <c r="K318" s="528"/>
      <c r="L318" s="528"/>
      <c r="M318" s="528"/>
      <c r="N318" s="528"/>
      <c r="O318" s="528"/>
      <c r="P318" s="528"/>
      <c r="Q318" s="528"/>
      <c r="R318" s="533"/>
      <c r="S318" s="535"/>
      <c r="T318" s="535"/>
      <c r="W318" s="523"/>
      <c r="X318" s="523"/>
    </row>
    <row r="319" spans="1:24" ht="141.6" customHeight="1" x14ac:dyDescent="0.2">
      <c r="B319" s="327"/>
      <c r="C319" s="447"/>
      <c r="D319" s="447"/>
      <c r="E319" s="447"/>
      <c r="F319" s="328"/>
      <c r="G319" s="527" t="s">
        <v>737</v>
      </c>
      <c r="H319" s="528"/>
      <c r="I319" s="528"/>
      <c r="J319" s="528"/>
      <c r="K319" s="528"/>
      <c r="L319" s="528"/>
      <c r="M319" s="528"/>
      <c r="N319" s="528"/>
      <c r="O319" s="528"/>
      <c r="P319" s="528"/>
      <c r="Q319" s="528"/>
      <c r="R319" s="533"/>
      <c r="S319" s="535"/>
      <c r="T319" s="535"/>
      <c r="W319" s="523"/>
      <c r="X319" s="523"/>
    </row>
    <row r="320" spans="1:24" ht="82.9" customHeight="1" x14ac:dyDescent="0.2">
      <c r="B320" s="327"/>
      <c r="C320" s="447"/>
      <c r="D320" s="447"/>
      <c r="E320" s="447"/>
      <c r="F320" s="328"/>
      <c r="G320" s="527" t="s">
        <v>993</v>
      </c>
      <c r="H320" s="531"/>
      <c r="I320" s="531"/>
      <c r="J320" s="531"/>
      <c r="K320" s="531"/>
      <c r="L320" s="531"/>
      <c r="M320" s="531"/>
      <c r="N320" s="531"/>
      <c r="O320" s="531"/>
      <c r="P320" s="531"/>
      <c r="Q320" s="531"/>
      <c r="R320" s="532"/>
      <c r="S320" s="535"/>
      <c r="T320" s="535"/>
      <c r="W320" s="523"/>
      <c r="X320" s="523"/>
    </row>
    <row r="321" spans="2:24" ht="266.45" customHeight="1" x14ac:dyDescent="0.2">
      <c r="B321" s="327"/>
      <c r="C321" s="447"/>
      <c r="D321" s="447"/>
      <c r="E321" s="447"/>
      <c r="F321" s="328"/>
      <c r="G321" s="527" t="s">
        <v>994</v>
      </c>
      <c r="H321" s="528"/>
      <c r="I321" s="528"/>
      <c r="J321" s="528"/>
      <c r="K321" s="528"/>
      <c r="L321" s="528"/>
      <c r="M321" s="528"/>
      <c r="N321" s="528"/>
      <c r="O321" s="528"/>
      <c r="P321" s="528"/>
      <c r="Q321" s="528"/>
      <c r="R321" s="528"/>
      <c r="S321" s="535"/>
      <c r="T321" s="535"/>
      <c r="W321" s="523"/>
      <c r="X321" s="523"/>
    </row>
    <row r="322" spans="2:24" ht="408.6" customHeight="1" x14ac:dyDescent="0.2">
      <c r="B322" s="327"/>
      <c r="C322" s="447"/>
      <c r="D322" s="447"/>
      <c r="E322" s="447"/>
      <c r="F322" s="328"/>
      <c r="G322" s="551" t="s">
        <v>1004</v>
      </c>
      <c r="H322" s="552"/>
      <c r="I322" s="552"/>
      <c r="J322" s="552"/>
      <c r="K322" s="552"/>
      <c r="L322" s="552"/>
      <c r="M322" s="552"/>
      <c r="N322" s="552"/>
      <c r="O322" s="552"/>
      <c r="P322" s="552"/>
      <c r="Q322" s="552"/>
      <c r="R322" s="553"/>
      <c r="S322" s="535"/>
      <c r="T322" s="535"/>
      <c r="W322" s="523"/>
      <c r="X322" s="523"/>
    </row>
    <row r="323" spans="2:24" ht="78.599999999999994" customHeight="1" x14ac:dyDescent="0.2">
      <c r="B323" s="327"/>
      <c r="C323" s="447"/>
      <c r="D323" s="447"/>
      <c r="E323" s="447"/>
      <c r="F323" s="328"/>
      <c r="G323" s="554"/>
      <c r="H323" s="555"/>
      <c r="I323" s="555"/>
      <c r="J323" s="555"/>
      <c r="K323" s="555"/>
      <c r="L323" s="555"/>
      <c r="M323" s="555"/>
      <c r="N323" s="555"/>
      <c r="O323" s="555"/>
      <c r="P323" s="555"/>
      <c r="Q323" s="555"/>
      <c r="R323" s="556"/>
      <c r="S323" s="535"/>
      <c r="T323" s="535"/>
      <c r="W323" s="523"/>
      <c r="X323" s="523"/>
    </row>
    <row r="324" spans="2:24" ht="166.9" customHeight="1" x14ac:dyDescent="0.2">
      <c r="B324" s="327"/>
      <c r="C324" s="447"/>
      <c r="D324" s="447"/>
      <c r="E324" s="447"/>
      <c r="F324" s="328"/>
      <c r="G324" s="527" t="s">
        <v>751</v>
      </c>
      <c r="H324" s="528"/>
      <c r="I324" s="528"/>
      <c r="J324" s="528"/>
      <c r="K324" s="528"/>
      <c r="L324" s="528"/>
      <c r="M324" s="528"/>
      <c r="N324" s="528"/>
      <c r="O324" s="528"/>
      <c r="P324" s="528"/>
      <c r="Q324" s="528"/>
      <c r="R324" s="528"/>
      <c r="S324" s="535"/>
      <c r="T324" s="535"/>
      <c r="W324" s="523"/>
      <c r="X324" s="523"/>
    </row>
    <row r="325" spans="2:24" ht="212.45" customHeight="1" x14ac:dyDescent="0.2">
      <c r="B325" s="327"/>
      <c r="C325" s="447"/>
      <c r="D325" s="447"/>
      <c r="E325" s="447"/>
      <c r="F325" s="328"/>
      <c r="G325" s="527" t="s">
        <v>995</v>
      </c>
      <c r="H325" s="528"/>
      <c r="I325" s="528"/>
      <c r="J325" s="528"/>
      <c r="K325" s="528"/>
      <c r="L325" s="528"/>
      <c r="M325" s="528"/>
      <c r="N325" s="528"/>
      <c r="O325" s="528"/>
      <c r="P325" s="528"/>
      <c r="Q325" s="528"/>
      <c r="R325" s="533"/>
      <c r="S325" s="535"/>
      <c r="T325" s="535"/>
      <c r="W325" s="523"/>
      <c r="X325" s="523"/>
    </row>
    <row r="326" spans="2:24" ht="249.6" customHeight="1" x14ac:dyDescent="0.2">
      <c r="B326" s="327"/>
      <c r="C326" s="447"/>
      <c r="D326" s="447"/>
      <c r="E326" s="447"/>
      <c r="F326" s="328"/>
      <c r="G326" s="527" t="s">
        <v>996</v>
      </c>
      <c r="H326" s="531"/>
      <c r="I326" s="531"/>
      <c r="J326" s="531"/>
      <c r="K326" s="531"/>
      <c r="L326" s="531"/>
      <c r="M326" s="531"/>
      <c r="N326" s="531"/>
      <c r="O326" s="531"/>
      <c r="P326" s="531"/>
      <c r="Q326" s="531"/>
      <c r="R326" s="532"/>
      <c r="S326" s="535"/>
      <c r="T326" s="535"/>
      <c r="W326" s="523"/>
      <c r="X326" s="523"/>
    </row>
    <row r="327" spans="2:24" ht="408.6" customHeight="1" x14ac:dyDescent="0.2">
      <c r="B327" s="327"/>
      <c r="C327" s="447"/>
      <c r="D327" s="447"/>
      <c r="E327" s="447"/>
      <c r="F327" s="328"/>
      <c r="G327" s="551" t="s">
        <v>1005</v>
      </c>
      <c r="H327" s="552"/>
      <c r="I327" s="552"/>
      <c r="J327" s="552"/>
      <c r="K327" s="552"/>
      <c r="L327" s="552"/>
      <c r="M327" s="552"/>
      <c r="N327" s="552"/>
      <c r="O327" s="552"/>
      <c r="P327" s="552"/>
      <c r="Q327" s="552"/>
      <c r="R327" s="553"/>
      <c r="S327" s="535"/>
      <c r="T327" s="535"/>
      <c r="W327" s="523"/>
      <c r="X327" s="523"/>
    </row>
    <row r="328" spans="2:24" ht="69" customHeight="1" x14ac:dyDescent="0.2">
      <c r="B328" s="327"/>
      <c r="C328" s="447"/>
      <c r="D328" s="447"/>
      <c r="E328" s="447"/>
      <c r="F328" s="328"/>
      <c r="G328" s="554"/>
      <c r="H328" s="555"/>
      <c r="I328" s="555"/>
      <c r="J328" s="555"/>
      <c r="K328" s="555"/>
      <c r="L328" s="555"/>
      <c r="M328" s="555"/>
      <c r="N328" s="555"/>
      <c r="O328" s="555"/>
      <c r="P328" s="555"/>
      <c r="Q328" s="555"/>
      <c r="R328" s="556"/>
      <c r="S328" s="535"/>
      <c r="T328" s="535"/>
      <c r="W328" s="523"/>
      <c r="X328" s="523"/>
    </row>
    <row r="329" spans="2:24" ht="361.15" customHeight="1" x14ac:dyDescent="0.2">
      <c r="B329" s="327"/>
      <c r="C329" s="447"/>
      <c r="D329" s="447"/>
      <c r="E329" s="447"/>
      <c r="F329" s="328"/>
      <c r="G329" s="609" t="s">
        <v>749</v>
      </c>
      <c r="H329" s="610"/>
      <c r="I329" s="610"/>
      <c r="J329" s="610"/>
      <c r="K329" s="610"/>
      <c r="L329" s="610"/>
      <c r="M329" s="610"/>
      <c r="N329" s="610"/>
      <c r="O329" s="610"/>
      <c r="P329" s="610"/>
      <c r="Q329" s="610"/>
      <c r="R329" s="611"/>
      <c r="S329" s="535"/>
      <c r="T329" s="535"/>
      <c r="W329" s="523"/>
      <c r="X329" s="523"/>
    </row>
    <row r="330" spans="2:24" ht="190.15" customHeight="1" x14ac:dyDescent="0.2">
      <c r="B330" s="327"/>
      <c r="C330" s="447"/>
      <c r="D330" s="447"/>
      <c r="E330" s="447"/>
      <c r="F330" s="328"/>
      <c r="G330" s="527" t="s">
        <v>997</v>
      </c>
      <c r="H330" s="528"/>
      <c r="I330" s="528"/>
      <c r="J330" s="528"/>
      <c r="K330" s="528"/>
      <c r="L330" s="528"/>
      <c r="M330" s="528"/>
      <c r="N330" s="528"/>
      <c r="O330" s="528"/>
      <c r="P330" s="528"/>
      <c r="Q330" s="528"/>
      <c r="R330" s="528"/>
      <c r="S330" s="535"/>
      <c r="T330" s="535"/>
      <c r="W330" s="523"/>
      <c r="X330" s="523"/>
    </row>
    <row r="331" spans="2:24" ht="201" customHeight="1" x14ac:dyDescent="0.2">
      <c r="B331" s="327"/>
      <c r="C331" s="447"/>
      <c r="D331" s="447"/>
      <c r="E331" s="447"/>
      <c r="F331" s="328"/>
      <c r="G331" s="527" t="s">
        <v>882</v>
      </c>
      <c r="H331" s="528"/>
      <c r="I331" s="528"/>
      <c r="J331" s="528"/>
      <c r="K331" s="528"/>
      <c r="L331" s="528"/>
      <c r="M331" s="528"/>
      <c r="N331" s="528"/>
      <c r="O331" s="528"/>
      <c r="P331" s="528"/>
      <c r="Q331" s="528"/>
      <c r="R331" s="528"/>
      <c r="S331" s="535"/>
      <c r="T331" s="535"/>
      <c r="W331" s="523"/>
      <c r="X331" s="523"/>
    </row>
    <row r="332" spans="2:24" ht="167.45" customHeight="1" x14ac:dyDescent="0.2">
      <c r="B332" s="327"/>
      <c r="C332" s="447"/>
      <c r="D332" s="447"/>
      <c r="E332" s="447"/>
      <c r="F332" s="328"/>
      <c r="G332" s="527" t="s">
        <v>998</v>
      </c>
      <c r="H332" s="531"/>
      <c r="I332" s="531"/>
      <c r="J332" s="531"/>
      <c r="K332" s="531"/>
      <c r="L332" s="531"/>
      <c r="M332" s="531"/>
      <c r="N332" s="531"/>
      <c r="O332" s="531"/>
      <c r="P332" s="531"/>
      <c r="Q332" s="531"/>
      <c r="R332" s="532"/>
      <c r="S332" s="535"/>
      <c r="T332" s="535"/>
      <c r="W332" s="523"/>
      <c r="X332" s="523"/>
    </row>
    <row r="333" spans="2:24" ht="228.6" customHeight="1" x14ac:dyDescent="0.2">
      <c r="B333" s="327"/>
      <c r="C333" s="447"/>
      <c r="D333" s="447"/>
      <c r="E333" s="447"/>
      <c r="F333" s="328"/>
      <c r="G333" s="527" t="s">
        <v>792</v>
      </c>
      <c r="H333" s="531"/>
      <c r="I333" s="531"/>
      <c r="J333" s="531"/>
      <c r="K333" s="531"/>
      <c r="L333" s="531"/>
      <c r="M333" s="531"/>
      <c r="N333" s="531"/>
      <c r="O333" s="531"/>
      <c r="P333" s="531"/>
      <c r="Q333" s="531"/>
      <c r="R333" s="532"/>
      <c r="S333" s="535"/>
      <c r="T333" s="535"/>
      <c r="W333" s="523"/>
      <c r="X333" s="523"/>
    </row>
    <row r="334" spans="2:24" ht="348.6" customHeight="1" x14ac:dyDescent="0.2">
      <c r="B334" s="327"/>
      <c r="C334" s="447"/>
      <c r="D334" s="447"/>
      <c r="E334" s="447"/>
      <c r="F334" s="328"/>
      <c r="G334" s="527" t="s">
        <v>1006</v>
      </c>
      <c r="H334" s="531"/>
      <c r="I334" s="531"/>
      <c r="J334" s="531"/>
      <c r="K334" s="531"/>
      <c r="L334" s="531"/>
      <c r="M334" s="531"/>
      <c r="N334" s="531"/>
      <c r="O334" s="531"/>
      <c r="P334" s="531"/>
      <c r="Q334" s="531"/>
      <c r="R334" s="532"/>
      <c r="S334" s="535"/>
      <c r="T334" s="535"/>
      <c r="W334" s="523"/>
      <c r="X334" s="523"/>
    </row>
    <row r="335" spans="2:24" ht="200.45" customHeight="1" x14ac:dyDescent="0.2">
      <c r="B335" s="327"/>
      <c r="C335" s="447"/>
      <c r="D335" s="447"/>
      <c r="E335" s="447"/>
      <c r="F335" s="328"/>
      <c r="G335" s="527" t="s">
        <v>698</v>
      </c>
      <c r="H335" s="528"/>
      <c r="I335" s="528"/>
      <c r="J335" s="528"/>
      <c r="K335" s="528"/>
      <c r="L335" s="528"/>
      <c r="M335" s="528"/>
      <c r="N335" s="528"/>
      <c r="O335" s="528"/>
      <c r="P335" s="528"/>
      <c r="Q335" s="528"/>
      <c r="R335" s="533"/>
      <c r="S335" s="535"/>
      <c r="T335" s="535"/>
      <c r="W335" s="523"/>
      <c r="X335" s="523"/>
    </row>
    <row r="336" spans="2:24" ht="150.6" customHeight="1" x14ac:dyDescent="0.2">
      <c r="B336" s="327"/>
      <c r="C336" s="447"/>
      <c r="D336" s="447"/>
      <c r="E336" s="447"/>
      <c r="F336" s="328"/>
      <c r="G336" s="609" t="s">
        <v>699</v>
      </c>
      <c r="H336" s="531"/>
      <c r="I336" s="531"/>
      <c r="J336" s="531"/>
      <c r="K336" s="531"/>
      <c r="L336" s="531"/>
      <c r="M336" s="531"/>
      <c r="N336" s="531"/>
      <c r="O336" s="531"/>
      <c r="P336" s="531"/>
      <c r="Q336" s="531"/>
      <c r="R336" s="532"/>
      <c r="S336" s="535"/>
      <c r="T336" s="535"/>
      <c r="W336" s="523"/>
      <c r="X336" s="523"/>
    </row>
    <row r="337" spans="2:24" ht="224.45" customHeight="1" x14ac:dyDescent="0.2">
      <c r="B337" s="327"/>
      <c r="C337" s="447"/>
      <c r="D337" s="447"/>
      <c r="E337" s="447"/>
      <c r="F337" s="328"/>
      <c r="G337" s="527" t="s">
        <v>700</v>
      </c>
      <c r="H337" s="528"/>
      <c r="I337" s="528"/>
      <c r="J337" s="528"/>
      <c r="K337" s="528"/>
      <c r="L337" s="528"/>
      <c r="M337" s="528"/>
      <c r="N337" s="528"/>
      <c r="O337" s="528"/>
      <c r="P337" s="528"/>
      <c r="Q337" s="528"/>
      <c r="R337" s="533"/>
      <c r="S337" s="535"/>
      <c r="T337" s="535"/>
      <c r="W337" s="523"/>
      <c r="X337" s="523"/>
    </row>
    <row r="338" spans="2:24" ht="271.89999999999998" customHeight="1" x14ac:dyDescent="0.2">
      <c r="B338" s="327"/>
      <c r="C338" s="447"/>
      <c r="D338" s="447"/>
      <c r="E338" s="447"/>
      <c r="F338" s="328"/>
      <c r="G338" s="527" t="s">
        <v>999</v>
      </c>
      <c r="H338" s="528"/>
      <c r="I338" s="528"/>
      <c r="J338" s="528"/>
      <c r="K338" s="528"/>
      <c r="L338" s="528"/>
      <c r="M338" s="528"/>
      <c r="N338" s="528"/>
      <c r="O338" s="528"/>
      <c r="P338" s="528"/>
      <c r="Q338" s="528"/>
      <c r="R338" s="533"/>
      <c r="S338" s="535"/>
      <c r="T338" s="535"/>
      <c r="W338" s="523"/>
      <c r="X338" s="523"/>
    </row>
    <row r="339" spans="2:24" ht="408.6" customHeight="1" x14ac:dyDescent="0.2">
      <c r="B339" s="327"/>
      <c r="C339" s="447"/>
      <c r="D339" s="447"/>
      <c r="E339" s="447"/>
      <c r="F339" s="328"/>
      <c r="G339" s="527" t="s">
        <v>1000</v>
      </c>
      <c r="H339" s="528"/>
      <c r="I339" s="528"/>
      <c r="J339" s="528"/>
      <c r="K339" s="528"/>
      <c r="L339" s="528"/>
      <c r="M339" s="528"/>
      <c r="N339" s="528"/>
      <c r="O339" s="528"/>
      <c r="P339" s="528"/>
      <c r="Q339" s="528"/>
      <c r="R339" s="533"/>
      <c r="S339" s="535"/>
      <c r="T339" s="535"/>
      <c r="W339" s="523"/>
      <c r="X339" s="523"/>
    </row>
    <row r="340" spans="2:24" ht="408.6" customHeight="1" x14ac:dyDescent="0.2">
      <c r="B340" s="327"/>
      <c r="C340" s="447"/>
      <c r="D340" s="447"/>
      <c r="E340" s="447"/>
      <c r="F340" s="328"/>
      <c r="G340" s="527" t="s">
        <v>1001</v>
      </c>
      <c r="H340" s="528"/>
      <c r="I340" s="528"/>
      <c r="J340" s="528"/>
      <c r="K340" s="528"/>
      <c r="L340" s="528"/>
      <c r="M340" s="528"/>
      <c r="N340" s="528"/>
      <c r="O340" s="528"/>
      <c r="P340" s="528"/>
      <c r="Q340" s="528"/>
      <c r="R340" s="533"/>
      <c r="S340" s="535"/>
      <c r="T340" s="535"/>
      <c r="W340" s="523"/>
      <c r="X340" s="523"/>
    </row>
    <row r="341" spans="2:24" ht="258.60000000000002" customHeight="1" x14ac:dyDescent="0.2">
      <c r="B341" s="327"/>
      <c r="C341" s="447"/>
      <c r="D341" s="447"/>
      <c r="E341" s="447"/>
      <c r="F341" s="328"/>
      <c r="G341" s="527" t="s">
        <v>1007</v>
      </c>
      <c r="H341" s="528"/>
      <c r="I341" s="528"/>
      <c r="J341" s="528"/>
      <c r="K341" s="528"/>
      <c r="L341" s="528"/>
      <c r="M341" s="528"/>
      <c r="N341" s="528"/>
      <c r="O341" s="528"/>
      <c r="P341" s="528"/>
      <c r="Q341" s="528"/>
      <c r="R341" s="533"/>
      <c r="S341" s="535"/>
      <c r="T341" s="535"/>
      <c r="W341" s="523"/>
      <c r="X341" s="523"/>
    </row>
    <row r="342" spans="2:24" ht="127.15" customHeight="1" x14ac:dyDescent="0.2">
      <c r="B342" s="327"/>
      <c r="C342" s="447"/>
      <c r="D342" s="447"/>
      <c r="E342" s="447"/>
      <c r="F342" s="328"/>
      <c r="G342" s="527" t="s">
        <v>752</v>
      </c>
      <c r="H342" s="528"/>
      <c r="I342" s="528"/>
      <c r="J342" s="528"/>
      <c r="K342" s="528"/>
      <c r="L342" s="528"/>
      <c r="M342" s="528"/>
      <c r="N342" s="528"/>
      <c r="O342" s="528"/>
      <c r="P342" s="528"/>
      <c r="Q342" s="528"/>
      <c r="R342" s="533"/>
      <c r="S342" s="535"/>
      <c r="T342" s="535"/>
      <c r="W342" s="523"/>
      <c r="X342" s="523"/>
    </row>
    <row r="343" spans="2:24" ht="143.44999999999999" customHeight="1" x14ac:dyDescent="0.2">
      <c r="B343" s="327"/>
      <c r="C343" s="447"/>
      <c r="D343" s="447"/>
      <c r="E343" s="447"/>
      <c r="F343" s="328"/>
      <c r="G343" s="527" t="s">
        <v>731</v>
      </c>
      <c r="H343" s="528"/>
      <c r="I343" s="528"/>
      <c r="J343" s="528"/>
      <c r="K343" s="528"/>
      <c r="L343" s="528"/>
      <c r="M343" s="528"/>
      <c r="N343" s="528"/>
      <c r="O343" s="528"/>
      <c r="P343" s="528"/>
      <c r="Q343" s="528"/>
      <c r="R343" s="533"/>
      <c r="S343" s="535"/>
      <c r="T343" s="535"/>
      <c r="W343" s="523"/>
      <c r="X343" s="523"/>
    </row>
    <row r="344" spans="2:24" ht="231" customHeight="1" x14ac:dyDescent="0.2">
      <c r="B344" s="327"/>
      <c r="C344" s="447"/>
      <c r="D344" s="447"/>
      <c r="E344" s="447"/>
      <c r="F344" s="328"/>
      <c r="G344" s="527" t="s">
        <v>1002</v>
      </c>
      <c r="H344" s="528"/>
      <c r="I344" s="528"/>
      <c r="J344" s="528"/>
      <c r="K344" s="528"/>
      <c r="L344" s="528"/>
      <c r="M344" s="528"/>
      <c r="N344" s="528"/>
      <c r="O344" s="528"/>
      <c r="P344" s="528"/>
      <c r="Q344" s="528"/>
      <c r="R344" s="533"/>
      <c r="S344" s="535"/>
      <c r="T344" s="535"/>
      <c r="W344" s="523"/>
      <c r="X344" s="523"/>
    </row>
    <row r="345" spans="2:24" ht="189.6" customHeight="1" x14ac:dyDescent="0.2">
      <c r="B345" s="327"/>
      <c r="C345" s="447"/>
      <c r="D345" s="447"/>
      <c r="E345" s="447"/>
      <c r="F345" s="328"/>
      <c r="G345" s="527" t="s">
        <v>828</v>
      </c>
      <c r="H345" s="528"/>
      <c r="I345" s="528"/>
      <c r="J345" s="528"/>
      <c r="K345" s="528"/>
      <c r="L345" s="528"/>
      <c r="M345" s="528"/>
      <c r="N345" s="528"/>
      <c r="O345" s="528"/>
      <c r="P345" s="528"/>
      <c r="Q345" s="528"/>
      <c r="R345" s="533"/>
      <c r="S345" s="535"/>
      <c r="T345" s="535"/>
      <c r="W345" s="523"/>
      <c r="X345" s="523"/>
    </row>
    <row r="346" spans="2:24" ht="188.45" customHeight="1" x14ac:dyDescent="0.2">
      <c r="B346" s="327"/>
      <c r="C346" s="447"/>
      <c r="D346" s="447"/>
      <c r="E346" s="447"/>
      <c r="F346" s="328"/>
      <c r="G346" s="527" t="s">
        <v>732</v>
      </c>
      <c r="H346" s="528"/>
      <c r="I346" s="528"/>
      <c r="J346" s="528"/>
      <c r="K346" s="528"/>
      <c r="L346" s="528"/>
      <c r="M346" s="528"/>
      <c r="N346" s="528"/>
      <c r="O346" s="528"/>
      <c r="P346" s="528"/>
      <c r="Q346" s="528"/>
      <c r="R346" s="533"/>
      <c r="S346" s="535"/>
      <c r="T346" s="535"/>
      <c r="W346" s="523"/>
      <c r="X346" s="523"/>
    </row>
    <row r="347" spans="2:24" ht="324" customHeight="1" x14ac:dyDescent="0.2">
      <c r="B347" s="327"/>
      <c r="C347" s="447"/>
      <c r="D347" s="447"/>
      <c r="E347" s="447"/>
      <c r="F347" s="328"/>
      <c r="G347" s="527" t="s">
        <v>702</v>
      </c>
      <c r="H347" s="528"/>
      <c r="I347" s="528"/>
      <c r="J347" s="528"/>
      <c r="K347" s="528"/>
      <c r="L347" s="528"/>
      <c r="M347" s="528"/>
      <c r="N347" s="528"/>
      <c r="O347" s="528"/>
      <c r="P347" s="528"/>
      <c r="Q347" s="528"/>
      <c r="R347" s="533"/>
      <c r="S347" s="535"/>
      <c r="T347" s="535"/>
      <c r="W347" s="523"/>
      <c r="X347" s="523"/>
    </row>
    <row r="348" spans="2:24" ht="255.6" customHeight="1" x14ac:dyDescent="0.2">
      <c r="B348" s="327"/>
      <c r="C348" s="447"/>
      <c r="D348" s="447"/>
      <c r="E348" s="447"/>
      <c r="F348" s="328"/>
      <c r="G348" s="527" t="s">
        <v>701</v>
      </c>
      <c r="H348" s="528"/>
      <c r="I348" s="528"/>
      <c r="J348" s="528"/>
      <c r="K348" s="528"/>
      <c r="L348" s="528"/>
      <c r="M348" s="528"/>
      <c r="N348" s="528"/>
      <c r="O348" s="528"/>
      <c r="P348" s="528"/>
      <c r="Q348" s="528"/>
      <c r="R348" s="533"/>
      <c r="S348" s="535"/>
      <c r="T348" s="535"/>
      <c r="W348" s="523"/>
      <c r="X348" s="523"/>
    </row>
    <row r="349" spans="2:24" ht="235.9" customHeight="1" x14ac:dyDescent="0.2">
      <c r="B349" s="327"/>
      <c r="C349" s="447"/>
      <c r="D349" s="447"/>
      <c r="E349" s="447"/>
      <c r="F349" s="328"/>
      <c r="G349" s="527" t="s">
        <v>703</v>
      </c>
      <c r="H349" s="528"/>
      <c r="I349" s="528"/>
      <c r="J349" s="528"/>
      <c r="K349" s="528"/>
      <c r="L349" s="528"/>
      <c r="M349" s="528"/>
      <c r="N349" s="528"/>
      <c r="O349" s="528"/>
      <c r="P349" s="528"/>
      <c r="Q349" s="528"/>
      <c r="R349" s="533"/>
      <c r="S349" s="535"/>
      <c r="T349" s="535"/>
      <c r="W349" s="523"/>
      <c r="X349" s="523"/>
    </row>
    <row r="350" spans="2:24" ht="106.9" customHeight="1" x14ac:dyDescent="0.2">
      <c r="B350" s="327"/>
      <c r="C350" s="447"/>
      <c r="D350" s="447"/>
      <c r="E350" s="447"/>
      <c r="F350" s="328"/>
      <c r="G350" s="527" t="s">
        <v>623</v>
      </c>
      <c r="H350" s="528"/>
      <c r="I350" s="528"/>
      <c r="J350" s="528"/>
      <c r="K350" s="528"/>
      <c r="L350" s="528"/>
      <c r="M350" s="528"/>
      <c r="N350" s="528"/>
      <c r="O350" s="528"/>
      <c r="P350" s="528"/>
      <c r="Q350" s="528"/>
      <c r="R350" s="533"/>
      <c r="S350" s="535"/>
      <c r="T350" s="535"/>
      <c r="W350" s="523"/>
      <c r="X350" s="523"/>
    </row>
    <row r="351" spans="2:24" ht="397.15" customHeight="1" thickBot="1" x14ac:dyDescent="0.25">
      <c r="B351" s="327"/>
      <c r="C351" s="447"/>
      <c r="D351" s="447"/>
      <c r="E351" s="447"/>
      <c r="F351" s="328"/>
      <c r="G351" s="547" t="s">
        <v>1003</v>
      </c>
      <c r="H351" s="548"/>
      <c r="I351" s="548"/>
      <c r="J351" s="548"/>
      <c r="K351" s="548"/>
      <c r="L351" s="548"/>
      <c r="M351" s="548"/>
      <c r="N351" s="548"/>
      <c r="O351" s="548"/>
      <c r="P351" s="548"/>
      <c r="Q351" s="548"/>
      <c r="R351" s="549"/>
      <c r="S351" s="535"/>
      <c r="T351" s="535"/>
      <c r="W351" s="91"/>
      <c r="X351" s="91"/>
    </row>
    <row r="352" spans="2:24" ht="114.6" customHeight="1" x14ac:dyDescent="0.2">
      <c r="B352" s="432" t="s">
        <v>605</v>
      </c>
      <c r="C352" s="464"/>
      <c r="D352" s="464"/>
      <c r="E352" s="464"/>
      <c r="F352" s="464"/>
      <c r="G352" s="542" t="s">
        <v>914</v>
      </c>
      <c r="H352" s="542"/>
      <c r="I352" s="542"/>
      <c r="J352" s="542"/>
      <c r="K352" s="542"/>
      <c r="L352" s="542"/>
      <c r="M352" s="542"/>
      <c r="N352" s="542"/>
      <c r="O352" s="542"/>
      <c r="P352" s="542"/>
      <c r="Q352" s="542"/>
      <c r="R352" s="542"/>
      <c r="S352" s="550"/>
      <c r="T352" s="535"/>
    </row>
    <row r="353" spans="1:20" ht="175.9" customHeight="1" x14ac:dyDescent="0.2">
      <c r="B353" s="432" t="s">
        <v>606</v>
      </c>
      <c r="C353" s="464"/>
      <c r="D353" s="464"/>
      <c r="E353" s="464"/>
      <c r="F353" s="464"/>
      <c r="G353" s="439" t="s">
        <v>733</v>
      </c>
      <c r="H353" s="439"/>
      <c r="I353" s="439"/>
      <c r="J353" s="439"/>
      <c r="K353" s="439"/>
      <c r="L353" s="439"/>
      <c r="M353" s="439"/>
      <c r="N353" s="439"/>
      <c r="O353" s="439"/>
      <c r="P353" s="439"/>
      <c r="Q353" s="439"/>
      <c r="R353" s="439"/>
      <c r="S353" s="550"/>
      <c r="T353" s="535"/>
    </row>
    <row r="354" spans="1:20" ht="171.6" customHeight="1" x14ac:dyDescent="0.2">
      <c r="B354" s="432" t="s">
        <v>618</v>
      </c>
      <c r="C354" s="464"/>
      <c r="D354" s="464"/>
      <c r="E354" s="464"/>
      <c r="F354" s="464"/>
      <c r="G354" s="439" t="s">
        <v>838</v>
      </c>
      <c r="H354" s="439"/>
      <c r="I354" s="439"/>
      <c r="J354" s="439"/>
      <c r="K354" s="439"/>
      <c r="L354" s="439"/>
      <c r="M354" s="439"/>
      <c r="N354" s="439"/>
      <c r="O354" s="439"/>
      <c r="P354" s="439"/>
      <c r="Q354" s="439"/>
      <c r="R354" s="439"/>
      <c r="S354" s="550"/>
      <c r="T354" s="535"/>
    </row>
    <row r="355" spans="1:20" ht="93.6" customHeight="1" x14ac:dyDescent="0.2">
      <c r="B355" s="432" t="s">
        <v>722</v>
      </c>
      <c r="C355" s="464"/>
      <c r="D355" s="464"/>
      <c r="E355" s="464"/>
      <c r="F355" s="464"/>
      <c r="G355" s="439" t="s">
        <v>734</v>
      </c>
      <c r="H355" s="439"/>
      <c r="I355" s="439"/>
      <c r="J355" s="439"/>
      <c r="K355" s="439"/>
      <c r="L355" s="439"/>
      <c r="M355" s="439"/>
      <c r="N355" s="439"/>
      <c r="O355" s="439"/>
      <c r="P355" s="439"/>
      <c r="Q355" s="439"/>
      <c r="R355" s="439"/>
      <c r="S355" s="550"/>
      <c r="T355" s="535"/>
    </row>
    <row r="356" spans="1:20" ht="15" customHeight="1" x14ac:dyDescent="0.2">
      <c r="B356" s="543" t="s">
        <v>116</v>
      </c>
      <c r="C356" s="544"/>
      <c r="D356" s="544"/>
      <c r="E356" s="544"/>
      <c r="F356" s="544"/>
      <c r="G356" s="544"/>
      <c r="H356" s="544"/>
      <c r="I356" s="544"/>
      <c r="J356" s="544"/>
      <c r="K356" s="544"/>
      <c r="L356" s="544"/>
      <c r="M356" s="544"/>
      <c r="N356" s="544"/>
      <c r="O356" s="544"/>
      <c r="P356" s="544"/>
      <c r="Q356" s="544"/>
      <c r="R356" s="544"/>
      <c r="S356" s="544"/>
      <c r="T356" s="545"/>
    </row>
    <row r="357" spans="1:20" ht="15" customHeight="1" x14ac:dyDescent="0.2">
      <c r="B357" s="346" t="s">
        <v>48</v>
      </c>
      <c r="C357" s="347"/>
      <c r="D357" s="347"/>
      <c r="E357" s="347"/>
      <c r="F357" s="348"/>
      <c r="G357" s="371" t="s">
        <v>105</v>
      </c>
      <c r="H357" s="546"/>
      <c r="I357" s="546"/>
      <c r="J357" s="546"/>
      <c r="K357" s="546"/>
      <c r="L357" s="546"/>
      <c r="M357" s="546"/>
      <c r="N357" s="546"/>
      <c r="O357" s="546"/>
      <c r="P357" s="546"/>
      <c r="Q357" s="546"/>
      <c r="R357" s="372"/>
      <c r="S357" s="371" t="s">
        <v>106</v>
      </c>
      <c r="T357" s="372"/>
    </row>
    <row r="358" spans="1:20" ht="104.45" customHeight="1" x14ac:dyDescent="0.2">
      <c r="A358" s="76"/>
      <c r="B358" s="230" t="s">
        <v>441</v>
      </c>
      <c r="C358" s="230"/>
      <c r="D358" s="230"/>
      <c r="E358" s="230"/>
      <c r="F358" s="230"/>
      <c r="G358" s="557" t="s">
        <v>924</v>
      </c>
      <c r="H358" s="558"/>
      <c r="I358" s="558"/>
      <c r="J358" s="558"/>
      <c r="K358" s="558"/>
      <c r="L358" s="558"/>
      <c r="M358" s="558"/>
      <c r="N358" s="558"/>
      <c r="O358" s="558"/>
      <c r="P358" s="558"/>
      <c r="Q358" s="558"/>
      <c r="R358" s="558"/>
      <c r="S358" s="273" t="s">
        <v>925</v>
      </c>
      <c r="T358" s="274"/>
    </row>
    <row r="359" spans="1:20" ht="126.6" customHeight="1" x14ac:dyDescent="0.2">
      <c r="A359" s="76"/>
      <c r="B359" s="230" t="s">
        <v>455</v>
      </c>
      <c r="C359" s="230"/>
      <c r="D359" s="230"/>
      <c r="E359" s="230"/>
      <c r="F359" s="230"/>
      <c r="G359" s="536" t="s">
        <v>926</v>
      </c>
      <c r="H359" s="537"/>
      <c r="I359" s="537"/>
      <c r="J359" s="537"/>
      <c r="K359" s="537"/>
      <c r="L359" s="537"/>
      <c r="M359" s="537"/>
      <c r="N359" s="537"/>
      <c r="O359" s="537"/>
      <c r="P359" s="537"/>
      <c r="Q359" s="537"/>
      <c r="R359" s="538"/>
      <c r="S359" s="273" t="s">
        <v>925</v>
      </c>
      <c r="T359" s="274"/>
    </row>
    <row r="360" spans="1:20" ht="103.9" customHeight="1" x14ac:dyDescent="0.2">
      <c r="A360" s="76"/>
      <c r="B360" s="230" t="s">
        <v>456</v>
      </c>
      <c r="C360" s="230"/>
      <c r="D360" s="230"/>
      <c r="E360" s="230"/>
      <c r="F360" s="230"/>
      <c r="G360" s="536" t="s">
        <v>844</v>
      </c>
      <c r="H360" s="537"/>
      <c r="I360" s="537"/>
      <c r="J360" s="537"/>
      <c r="K360" s="537"/>
      <c r="L360" s="537"/>
      <c r="M360" s="537"/>
      <c r="N360" s="537"/>
      <c r="O360" s="537"/>
      <c r="P360" s="537"/>
      <c r="Q360" s="537"/>
      <c r="R360" s="538"/>
      <c r="S360" s="273" t="s">
        <v>925</v>
      </c>
      <c r="T360" s="274"/>
    </row>
    <row r="361" spans="1:20" ht="138" customHeight="1" x14ac:dyDescent="0.2">
      <c r="A361" s="76"/>
      <c r="B361" s="230" t="s">
        <v>457</v>
      </c>
      <c r="C361" s="230"/>
      <c r="D361" s="230"/>
      <c r="E361" s="230"/>
      <c r="F361" s="230"/>
      <c r="G361" s="539" t="s">
        <v>927</v>
      </c>
      <c r="H361" s="540"/>
      <c r="I361" s="540"/>
      <c r="J361" s="540"/>
      <c r="K361" s="540"/>
      <c r="L361" s="540"/>
      <c r="M361" s="540"/>
      <c r="N361" s="540"/>
      <c r="O361" s="540"/>
      <c r="P361" s="540"/>
      <c r="Q361" s="540"/>
      <c r="R361" s="541"/>
      <c r="S361" s="273" t="s">
        <v>925</v>
      </c>
      <c r="T361" s="274"/>
    </row>
    <row r="362" spans="1:20" ht="160.9" customHeight="1" x14ac:dyDescent="0.2">
      <c r="A362" s="76"/>
      <c r="B362" s="230" t="s">
        <v>479</v>
      </c>
      <c r="C362" s="230"/>
      <c r="D362" s="230"/>
      <c r="E362" s="230"/>
      <c r="F362" s="230"/>
      <c r="G362" s="579" t="s">
        <v>928</v>
      </c>
      <c r="H362" s="537"/>
      <c r="I362" s="537"/>
      <c r="J362" s="537"/>
      <c r="K362" s="537"/>
      <c r="L362" s="537"/>
      <c r="M362" s="537"/>
      <c r="N362" s="537"/>
      <c r="O362" s="537"/>
      <c r="P362" s="537"/>
      <c r="Q362" s="537"/>
      <c r="R362" s="538"/>
      <c r="S362" s="273" t="s">
        <v>925</v>
      </c>
      <c r="T362" s="274"/>
    </row>
    <row r="363" spans="1:20" ht="180.6" customHeight="1" x14ac:dyDescent="0.2">
      <c r="A363" s="76"/>
      <c r="B363" s="230" t="s">
        <v>845</v>
      </c>
      <c r="C363" s="230"/>
      <c r="D363" s="230"/>
      <c r="E363" s="230"/>
      <c r="F363" s="230"/>
      <c r="G363" s="558" t="s">
        <v>929</v>
      </c>
      <c r="H363" s="586"/>
      <c r="I363" s="586"/>
      <c r="J363" s="586"/>
      <c r="K363" s="586"/>
      <c r="L363" s="586"/>
      <c r="M363" s="586"/>
      <c r="N363" s="586"/>
      <c r="O363" s="586"/>
      <c r="P363" s="586"/>
      <c r="Q363" s="586"/>
      <c r="R363" s="586"/>
      <c r="S363" s="273" t="s">
        <v>925</v>
      </c>
      <c r="T363" s="274"/>
    </row>
    <row r="364" spans="1:20" ht="183" customHeight="1" x14ac:dyDescent="0.2">
      <c r="B364" s="325" t="s">
        <v>458</v>
      </c>
      <c r="C364" s="430"/>
      <c r="D364" s="430"/>
      <c r="E364" s="430"/>
      <c r="F364" s="430"/>
      <c r="G364" s="583"/>
      <c r="H364" s="584"/>
      <c r="I364" s="584"/>
      <c r="J364" s="584"/>
      <c r="K364" s="584"/>
      <c r="L364" s="584"/>
      <c r="M364" s="584"/>
      <c r="N364" s="584"/>
      <c r="O364" s="584"/>
      <c r="P364" s="584"/>
      <c r="Q364" s="584"/>
      <c r="R364" s="585"/>
      <c r="S364" s="297"/>
      <c r="T364" s="299"/>
    </row>
    <row r="365" spans="1:20" ht="14.1" customHeight="1" x14ac:dyDescent="0.2">
      <c r="B365" s="101"/>
      <c r="C365" s="73"/>
      <c r="D365" s="73"/>
      <c r="E365" s="73"/>
      <c r="F365" s="73"/>
      <c r="G365" s="98"/>
      <c r="H365" s="71"/>
      <c r="I365" s="71"/>
      <c r="J365" s="71"/>
      <c r="K365" s="71"/>
      <c r="L365" s="71"/>
      <c r="M365" s="71"/>
      <c r="N365" s="71"/>
      <c r="O365" s="71"/>
      <c r="P365" s="71"/>
      <c r="Q365" s="71"/>
      <c r="R365" s="71"/>
      <c r="S365" s="73"/>
      <c r="T365" s="102"/>
    </row>
    <row r="366" spans="1:20" ht="24" customHeight="1" x14ac:dyDescent="0.2">
      <c r="B366" s="368" t="s">
        <v>107</v>
      </c>
      <c r="C366" s="369"/>
      <c r="D366" s="369"/>
      <c r="E366" s="369"/>
      <c r="F366" s="369"/>
      <c r="G366" s="369"/>
      <c r="H366" s="369"/>
      <c r="I366" s="369"/>
      <c r="J366" s="369"/>
      <c r="K366" s="369"/>
      <c r="L366" s="369"/>
      <c r="M366" s="369"/>
      <c r="N366" s="369"/>
      <c r="O366" s="369"/>
      <c r="P366" s="369"/>
      <c r="Q366" s="369"/>
      <c r="R366" s="369"/>
      <c r="S366" s="369"/>
      <c r="T366" s="370"/>
    </row>
    <row r="367" spans="1:20" ht="309.60000000000002" customHeight="1" x14ac:dyDescent="0.2">
      <c r="B367" s="573" t="s">
        <v>1095</v>
      </c>
      <c r="C367" s="574"/>
      <c r="D367" s="574"/>
      <c r="E367" s="574"/>
      <c r="F367" s="574"/>
      <c r="G367" s="574"/>
      <c r="H367" s="574"/>
      <c r="I367" s="574"/>
      <c r="J367" s="574"/>
      <c r="K367" s="574"/>
      <c r="L367" s="574"/>
      <c r="M367" s="574"/>
      <c r="N367" s="574"/>
      <c r="O367" s="574"/>
      <c r="P367" s="574"/>
      <c r="Q367" s="574"/>
      <c r="R367" s="574"/>
      <c r="S367" s="574"/>
      <c r="T367" s="575"/>
    </row>
    <row r="368" spans="1:20" ht="14.25" customHeight="1" x14ac:dyDescent="0.2">
      <c r="B368" s="576"/>
      <c r="C368" s="576"/>
      <c r="D368" s="576"/>
      <c r="E368" s="576"/>
      <c r="F368" s="576"/>
      <c r="G368" s="576"/>
      <c r="H368" s="576"/>
      <c r="I368" s="576"/>
      <c r="J368" s="576"/>
      <c r="K368" s="576"/>
      <c r="L368" s="576"/>
      <c r="M368" s="576"/>
      <c r="N368" s="576"/>
      <c r="O368" s="576"/>
      <c r="P368" s="576"/>
      <c r="Q368" s="577"/>
      <c r="R368" s="578"/>
      <c r="S368" s="576"/>
      <c r="T368" s="577"/>
    </row>
    <row r="369" spans="2:20" ht="15" customHeight="1" x14ac:dyDescent="0.2">
      <c r="B369" s="580" t="s">
        <v>108</v>
      </c>
      <c r="C369" s="581"/>
      <c r="D369" s="581"/>
      <c r="E369" s="581"/>
      <c r="F369" s="582"/>
      <c r="G369" s="580" t="s">
        <v>109</v>
      </c>
      <c r="H369" s="581"/>
      <c r="I369" s="581"/>
      <c r="J369" s="581"/>
      <c r="K369" s="581"/>
      <c r="L369" s="581"/>
      <c r="M369" s="581"/>
      <c r="N369" s="581"/>
      <c r="O369" s="581"/>
      <c r="P369" s="582"/>
      <c r="Q369" s="580" t="s">
        <v>110</v>
      </c>
      <c r="R369" s="581"/>
      <c r="S369" s="581"/>
      <c r="T369" s="582"/>
    </row>
    <row r="370" spans="2:20" ht="114.75" customHeight="1" x14ac:dyDescent="0.2">
      <c r="B370" s="567" t="s">
        <v>660</v>
      </c>
      <c r="C370" s="568"/>
      <c r="D370" s="568"/>
      <c r="E370" s="568"/>
      <c r="F370" s="569"/>
      <c r="G370" s="570" t="s">
        <v>432</v>
      </c>
      <c r="H370" s="571"/>
      <c r="I370" s="571"/>
      <c r="J370" s="571"/>
      <c r="K370" s="571"/>
      <c r="L370" s="571"/>
      <c r="M370" s="571"/>
      <c r="N370" s="571"/>
      <c r="O370" s="571"/>
      <c r="P370" s="572"/>
      <c r="Q370" s="570" t="s">
        <v>120</v>
      </c>
      <c r="R370" s="571"/>
      <c r="S370" s="571"/>
      <c r="T370" s="572"/>
    </row>
    <row r="371" spans="2:20" ht="13.9" customHeight="1" x14ac:dyDescent="0.2">
      <c r="G371" s="69"/>
      <c r="H371" s="69"/>
      <c r="I371" s="69"/>
      <c r="J371" s="69"/>
      <c r="K371" s="69"/>
      <c r="L371" s="69"/>
      <c r="M371" s="69"/>
      <c r="N371" s="69"/>
      <c r="O371" s="69"/>
      <c r="P371" s="69"/>
      <c r="Q371" s="70"/>
      <c r="R371" s="70"/>
    </row>
  </sheetData>
  <mergeCells count="973">
    <mergeCell ref="C226:D226"/>
    <mergeCell ref="E226:F226"/>
    <mergeCell ref="G226:J226"/>
    <mergeCell ref="K226:T226"/>
    <mergeCell ref="C227:D227"/>
    <mergeCell ref="G127:R127"/>
    <mergeCell ref="S127:T127"/>
    <mergeCell ref="B128:E128"/>
    <mergeCell ref="G128:R128"/>
    <mergeCell ref="S128:T128"/>
    <mergeCell ref="B126:E127"/>
    <mergeCell ref="F195:I195"/>
    <mergeCell ref="D194:E194"/>
    <mergeCell ref="F194:I194"/>
    <mergeCell ref="B197:C197"/>
    <mergeCell ref="D197:E197"/>
    <mergeCell ref="F197:I197"/>
    <mergeCell ref="J197:T197"/>
    <mergeCell ref="B198:C198"/>
    <mergeCell ref="D198:E198"/>
    <mergeCell ref="F198:I198"/>
    <mergeCell ref="J198:T198"/>
    <mergeCell ref="C222:D222"/>
    <mergeCell ref="C218:D218"/>
    <mergeCell ref="E234:F234"/>
    <mergeCell ref="G234:J234"/>
    <mergeCell ref="K234:T234"/>
    <mergeCell ref="C233:D233"/>
    <mergeCell ref="E233:F233"/>
    <mergeCell ref="G233:J233"/>
    <mergeCell ref="K233:T233"/>
    <mergeCell ref="E229:F229"/>
    <mergeCell ref="G229:J229"/>
    <mergeCell ref="K229:T229"/>
    <mergeCell ref="D266:E266"/>
    <mergeCell ref="F266:I266"/>
    <mergeCell ref="J266:T266"/>
    <mergeCell ref="E225:F225"/>
    <mergeCell ref="M206:T212"/>
    <mergeCell ref="C206:E206"/>
    <mergeCell ref="C213:F213"/>
    <mergeCell ref="G220:J220"/>
    <mergeCell ref="G225:J225"/>
    <mergeCell ref="C224:D224"/>
    <mergeCell ref="C223:D223"/>
    <mergeCell ref="G224:J224"/>
    <mergeCell ref="F206:G206"/>
    <mergeCell ref="K222:T222"/>
    <mergeCell ref="G213:J214"/>
    <mergeCell ref="C229:D229"/>
    <mergeCell ref="C230:D230"/>
    <mergeCell ref="E230:F230"/>
    <mergeCell ref="G230:J230"/>
    <mergeCell ref="E231:F231"/>
    <mergeCell ref="C209:D209"/>
    <mergeCell ref="C212:L212"/>
    <mergeCell ref="C210:D210"/>
    <mergeCell ref="C234:D234"/>
    <mergeCell ref="G124:R124"/>
    <mergeCell ref="S124:T124"/>
    <mergeCell ref="G125:R125"/>
    <mergeCell ref="S125:T125"/>
    <mergeCell ref="B125:E125"/>
    <mergeCell ref="B147:C147"/>
    <mergeCell ref="D147:J147"/>
    <mergeCell ref="K147:R147"/>
    <mergeCell ref="B167:D167"/>
    <mergeCell ref="E167:F167"/>
    <mergeCell ref="K145:R145"/>
    <mergeCell ref="B161:D161"/>
    <mergeCell ref="K146:R146"/>
    <mergeCell ref="L151:T162"/>
    <mergeCell ref="B165:K165"/>
    <mergeCell ref="K148:R148"/>
    <mergeCell ref="B148:C148"/>
    <mergeCell ref="D148:J148"/>
    <mergeCell ref="B149:T149"/>
    <mergeCell ref="B150:T150"/>
    <mergeCell ref="E154:F154"/>
    <mergeCell ref="B160:D160"/>
    <mergeCell ref="B159:D159"/>
    <mergeCell ref="E161:F161"/>
    <mergeCell ref="G119:R119"/>
    <mergeCell ref="S137:T137"/>
    <mergeCell ref="B132:C132"/>
    <mergeCell ref="D132:J132"/>
    <mergeCell ref="S119:T119"/>
    <mergeCell ref="S120:T120"/>
    <mergeCell ref="S122:T122"/>
    <mergeCell ref="S118:T118"/>
    <mergeCell ref="G123:R123"/>
    <mergeCell ref="B119:E119"/>
    <mergeCell ref="B120:E124"/>
    <mergeCell ref="D133:J133"/>
    <mergeCell ref="K133:R133"/>
    <mergeCell ref="K137:R137"/>
    <mergeCell ref="D137:J137"/>
    <mergeCell ref="B136:C136"/>
    <mergeCell ref="D136:J136"/>
    <mergeCell ref="K136:R136"/>
    <mergeCell ref="S136:T136"/>
    <mergeCell ref="S133:T133"/>
    <mergeCell ref="B134:C134"/>
    <mergeCell ref="D134:J134"/>
    <mergeCell ref="K134:R134"/>
    <mergeCell ref="S123:T123"/>
    <mergeCell ref="F267:I267"/>
    <mergeCell ref="D267:E267"/>
    <mergeCell ref="B265:C265"/>
    <mergeCell ref="D265:E265"/>
    <mergeCell ref="F265:I265"/>
    <mergeCell ref="J265:T265"/>
    <mergeCell ref="H242:I242"/>
    <mergeCell ref="G257:K257"/>
    <mergeCell ref="J245:K245"/>
    <mergeCell ref="E249:F249"/>
    <mergeCell ref="C247:F247"/>
    <mergeCell ref="M237:T245"/>
    <mergeCell ref="G256:K256"/>
    <mergeCell ref="B267:C267"/>
    <mergeCell ref="G260:H260"/>
    <mergeCell ref="I261:J261"/>
    <mergeCell ref="B263:C263"/>
    <mergeCell ref="F262:I263"/>
    <mergeCell ref="G261:H261"/>
    <mergeCell ref="J262:T263"/>
    <mergeCell ref="B262:E262"/>
    <mergeCell ref="F264:I264"/>
    <mergeCell ref="L261:T261"/>
    <mergeCell ref="B266:C266"/>
    <mergeCell ref="B195:C195"/>
    <mergeCell ref="B204:B225"/>
    <mergeCell ref="C205:L205"/>
    <mergeCell ref="E218:F218"/>
    <mergeCell ref="G218:J218"/>
    <mergeCell ref="K218:T218"/>
    <mergeCell ref="C219:D219"/>
    <mergeCell ref="K225:T225"/>
    <mergeCell ref="E223:F223"/>
    <mergeCell ref="E224:F224"/>
    <mergeCell ref="J206:L206"/>
    <mergeCell ref="H209:I209"/>
    <mergeCell ref="D195:E195"/>
    <mergeCell ref="J195:T195"/>
    <mergeCell ref="C215:D215"/>
    <mergeCell ref="E215:F215"/>
    <mergeCell ref="E209:F209"/>
    <mergeCell ref="B200:C200"/>
    <mergeCell ref="D200:E200"/>
    <mergeCell ref="F200:I200"/>
    <mergeCell ref="J200:T200"/>
    <mergeCell ref="B199:C199"/>
    <mergeCell ref="K221:T221"/>
    <mergeCell ref="M205:T205"/>
    <mergeCell ref="E76:H76"/>
    <mergeCell ref="I76:R76"/>
    <mergeCell ref="J80:R80"/>
    <mergeCell ref="I68:R68"/>
    <mergeCell ref="E54:H54"/>
    <mergeCell ref="E66:H66"/>
    <mergeCell ref="I66:R66"/>
    <mergeCell ref="I58:R58"/>
    <mergeCell ref="E62:H63"/>
    <mergeCell ref="I70:R70"/>
    <mergeCell ref="I62:R63"/>
    <mergeCell ref="E69:H69"/>
    <mergeCell ref="E71:H71"/>
    <mergeCell ref="E72:H72"/>
    <mergeCell ref="I73:R73"/>
    <mergeCell ref="E60:H60"/>
    <mergeCell ref="I60:R60"/>
    <mergeCell ref="E59:H59"/>
    <mergeCell ref="I59:R59"/>
    <mergeCell ref="E56:H56"/>
    <mergeCell ref="I56:R56"/>
    <mergeCell ref="E75:H75"/>
    <mergeCell ref="I75:R75"/>
    <mergeCell ref="E73:H73"/>
    <mergeCell ref="B91:B99"/>
    <mergeCell ref="C88:D90"/>
    <mergeCell ref="E80:I80"/>
    <mergeCell ref="B88:B90"/>
    <mergeCell ref="E93:I93"/>
    <mergeCell ref="J93:R93"/>
    <mergeCell ref="D101:J101"/>
    <mergeCell ref="K101:R101"/>
    <mergeCell ref="J95:R95"/>
    <mergeCell ref="C91:D99"/>
    <mergeCell ref="E89:I89"/>
    <mergeCell ref="J89:R89"/>
    <mergeCell ref="B252:K252"/>
    <mergeCell ref="C246:T246"/>
    <mergeCell ref="B250:T250"/>
    <mergeCell ref="G249:I249"/>
    <mergeCell ref="I253:K253"/>
    <mergeCell ref="B256:C256"/>
    <mergeCell ref="C249:D249"/>
    <mergeCell ref="B251:T251"/>
    <mergeCell ref="B236:B249"/>
    <mergeCell ref="E253:F253"/>
    <mergeCell ref="G253:H253"/>
    <mergeCell ref="B254:D254"/>
    <mergeCell ref="K242:L242"/>
    <mergeCell ref="C239:E239"/>
    <mergeCell ref="C238:E238"/>
    <mergeCell ref="J238:L238"/>
    <mergeCell ref="L252:T252"/>
    <mergeCell ref="M249:T249"/>
    <mergeCell ref="B255:K255"/>
    <mergeCell ref="G311:R311"/>
    <mergeCell ref="G335:R335"/>
    <mergeCell ref="B259:K259"/>
    <mergeCell ref="D257:E257"/>
    <mergeCell ref="B258:K258"/>
    <mergeCell ref="B261:F261"/>
    <mergeCell ref="C277:D277"/>
    <mergeCell ref="B304:F304"/>
    <mergeCell ref="G304:R304"/>
    <mergeCell ref="C281:F281"/>
    <mergeCell ref="C282:D282"/>
    <mergeCell ref="H280:I280"/>
    <mergeCell ref="B286:T286"/>
    <mergeCell ref="J272:L272"/>
    <mergeCell ref="J280:K280"/>
    <mergeCell ref="F273:G273"/>
    <mergeCell ref="B264:C264"/>
    <mergeCell ref="D263:E263"/>
    <mergeCell ref="J264:T264"/>
    <mergeCell ref="B260:F260"/>
    <mergeCell ref="I260:J260"/>
    <mergeCell ref="L260:T260"/>
    <mergeCell ref="J267:T267"/>
    <mergeCell ref="S301:T301"/>
    <mergeCell ref="S307:T308"/>
    <mergeCell ref="B309:F309"/>
    <mergeCell ref="G309:R309"/>
    <mergeCell ref="S309:T309"/>
    <mergeCell ref="B305:T305"/>
    <mergeCell ref="B307:F308"/>
    <mergeCell ref="G307:R308"/>
    <mergeCell ref="C294:D294"/>
    <mergeCell ref="C297:D297"/>
    <mergeCell ref="C295:D295"/>
    <mergeCell ref="B301:F301"/>
    <mergeCell ref="G301:R301"/>
    <mergeCell ref="G306:R306"/>
    <mergeCell ref="B303:F303"/>
    <mergeCell ref="B302:F302"/>
    <mergeCell ref="G302:R302"/>
    <mergeCell ref="S304:T304"/>
    <mergeCell ref="S303:T303"/>
    <mergeCell ref="H274:I274"/>
    <mergeCell ref="C288:L288"/>
    <mergeCell ref="E277:F277"/>
    <mergeCell ref="G281:J282"/>
    <mergeCell ref="K281:T282"/>
    <mergeCell ref="C283:D283"/>
    <mergeCell ref="E283:F283"/>
    <mergeCell ref="G283:J283"/>
    <mergeCell ref="K283:T283"/>
    <mergeCell ref="E282:F282"/>
    <mergeCell ref="M280:T280"/>
    <mergeCell ref="C278:L278"/>
    <mergeCell ref="J274:L274"/>
    <mergeCell ref="G227:J227"/>
    <mergeCell ref="K227:T227"/>
    <mergeCell ref="C228:D228"/>
    <mergeCell ref="E228:F228"/>
    <mergeCell ref="C232:D232"/>
    <mergeCell ref="E232:F232"/>
    <mergeCell ref="G232:J232"/>
    <mergeCell ref="K230:T230"/>
    <mergeCell ref="C231:D231"/>
    <mergeCell ref="G231:J231"/>
    <mergeCell ref="K231:T231"/>
    <mergeCell ref="K232:T232"/>
    <mergeCell ref="G228:J228"/>
    <mergeCell ref="K228:T228"/>
    <mergeCell ref="B235:T235"/>
    <mergeCell ref="C236:T236"/>
    <mergeCell ref="C237:L237"/>
    <mergeCell ref="F239:G239"/>
    <mergeCell ref="F238:G238"/>
    <mergeCell ref="J239:L239"/>
    <mergeCell ref="K223:T223"/>
    <mergeCell ref="C216:D216"/>
    <mergeCell ref="B355:F355"/>
    <mergeCell ref="E254:F254"/>
    <mergeCell ref="H238:I238"/>
    <mergeCell ref="C242:D242"/>
    <mergeCell ref="H241:I241"/>
    <mergeCell ref="G247:I248"/>
    <mergeCell ref="J247:L248"/>
    <mergeCell ref="C248:D248"/>
    <mergeCell ref="E248:F248"/>
    <mergeCell ref="B253:D253"/>
    <mergeCell ref="C244:L244"/>
    <mergeCell ref="G245:H245"/>
    <mergeCell ref="J249:L249"/>
    <mergeCell ref="E241:F241"/>
    <mergeCell ref="C241:D241"/>
    <mergeCell ref="E227:F227"/>
    <mergeCell ref="B190:C190"/>
    <mergeCell ref="D190:E190"/>
    <mergeCell ref="F190:I190"/>
    <mergeCell ref="J190:T190"/>
    <mergeCell ref="J181:T181"/>
    <mergeCell ref="H210:L210"/>
    <mergeCell ref="E221:F221"/>
    <mergeCell ref="G221:J221"/>
    <mergeCell ref="K213:T214"/>
    <mergeCell ref="K219:T219"/>
    <mergeCell ref="D199:E199"/>
    <mergeCell ref="F199:I199"/>
    <mergeCell ref="J199:T199"/>
    <mergeCell ref="B201:C201"/>
    <mergeCell ref="D201:E201"/>
    <mergeCell ref="F201:I201"/>
    <mergeCell ref="J201:T201"/>
    <mergeCell ref="E214:F214"/>
    <mergeCell ref="B185:C185"/>
    <mergeCell ref="D185:E185"/>
    <mergeCell ref="F185:I185"/>
    <mergeCell ref="J185:T185"/>
    <mergeCell ref="B186:C186"/>
    <mergeCell ref="D186:E186"/>
    <mergeCell ref="B370:F370"/>
    <mergeCell ref="G370:P370"/>
    <mergeCell ref="Q370:T370"/>
    <mergeCell ref="B366:T366"/>
    <mergeCell ref="B367:T367"/>
    <mergeCell ref="B368:Q368"/>
    <mergeCell ref="R368:T368"/>
    <mergeCell ref="B362:F362"/>
    <mergeCell ref="G362:R362"/>
    <mergeCell ref="S362:T362"/>
    <mergeCell ref="B369:F369"/>
    <mergeCell ref="G369:P369"/>
    <mergeCell ref="Q369:T369"/>
    <mergeCell ref="B364:F364"/>
    <mergeCell ref="G364:R364"/>
    <mergeCell ref="S364:T364"/>
    <mergeCell ref="B363:F363"/>
    <mergeCell ref="G363:R363"/>
    <mergeCell ref="S363:T363"/>
    <mergeCell ref="D264:E264"/>
    <mergeCell ref="L253:T259"/>
    <mergeCell ref="H239:I239"/>
    <mergeCell ref="C245:E245"/>
    <mergeCell ref="K241:L241"/>
    <mergeCell ref="E242:F242"/>
    <mergeCell ref="G339:R339"/>
    <mergeCell ref="G332:R332"/>
    <mergeCell ref="S306:T306"/>
    <mergeCell ref="B310:F310"/>
    <mergeCell ref="G310:R310"/>
    <mergeCell ref="S310:T310"/>
    <mergeCell ref="M247:T248"/>
    <mergeCell ref="C270:T270"/>
    <mergeCell ref="G254:H254"/>
    <mergeCell ref="I254:K254"/>
    <mergeCell ref="D256:E256"/>
    <mergeCell ref="B257:C257"/>
    <mergeCell ref="G334:R334"/>
    <mergeCell ref="J273:L273"/>
    <mergeCell ref="C273:E273"/>
    <mergeCell ref="F274:G274"/>
    <mergeCell ref="C274:E274"/>
    <mergeCell ref="B306:F306"/>
    <mergeCell ref="B311:F351"/>
    <mergeCell ref="G338:R338"/>
    <mergeCell ref="G349:R349"/>
    <mergeCell ref="G354:R354"/>
    <mergeCell ref="G333:R333"/>
    <mergeCell ref="G352:R352"/>
    <mergeCell ref="B356:T356"/>
    <mergeCell ref="B357:F357"/>
    <mergeCell ref="G357:R357"/>
    <mergeCell ref="S357:T357"/>
    <mergeCell ref="G353:R353"/>
    <mergeCell ref="B353:F353"/>
    <mergeCell ref="B352:F352"/>
    <mergeCell ref="G351:R351"/>
    <mergeCell ref="S352:T355"/>
    <mergeCell ref="G322:R323"/>
    <mergeCell ref="G326:R326"/>
    <mergeCell ref="G355:R355"/>
    <mergeCell ref="G336:R336"/>
    <mergeCell ref="G329:R329"/>
    <mergeCell ref="G325:R325"/>
    <mergeCell ref="G324:R324"/>
    <mergeCell ref="G321:R321"/>
    <mergeCell ref="G331:R331"/>
    <mergeCell ref="B360:F360"/>
    <mergeCell ref="G360:R360"/>
    <mergeCell ref="S360:T360"/>
    <mergeCell ref="G359:R359"/>
    <mergeCell ref="S359:T359"/>
    <mergeCell ref="B358:F358"/>
    <mergeCell ref="B361:F361"/>
    <mergeCell ref="G361:R361"/>
    <mergeCell ref="S361:T361"/>
    <mergeCell ref="G358:R358"/>
    <mergeCell ref="S358:T358"/>
    <mergeCell ref="B359:F359"/>
    <mergeCell ref="W311:X350"/>
    <mergeCell ref="G312:R312"/>
    <mergeCell ref="G313:R313"/>
    <mergeCell ref="G314:R314"/>
    <mergeCell ref="G315:R315"/>
    <mergeCell ref="G316:R316"/>
    <mergeCell ref="G317:R317"/>
    <mergeCell ref="G320:R320"/>
    <mergeCell ref="G348:R348"/>
    <mergeCell ref="G345:R345"/>
    <mergeCell ref="G346:R346"/>
    <mergeCell ref="G347:R347"/>
    <mergeCell ref="G350:R350"/>
    <mergeCell ref="G343:R343"/>
    <mergeCell ref="G342:R342"/>
    <mergeCell ref="G341:R341"/>
    <mergeCell ref="G344:R344"/>
    <mergeCell ref="G340:R340"/>
    <mergeCell ref="S311:T351"/>
    <mergeCell ref="G337:R337"/>
    <mergeCell ref="G330:R330"/>
    <mergeCell ref="G327:R328"/>
    <mergeCell ref="G318:R318"/>
    <mergeCell ref="G319:R319"/>
    <mergeCell ref="B354:F354"/>
    <mergeCell ref="S302:T302"/>
    <mergeCell ref="G303:R303"/>
    <mergeCell ref="E297:F297"/>
    <mergeCell ref="G297:J297"/>
    <mergeCell ref="K297:T297"/>
    <mergeCell ref="G285:J285"/>
    <mergeCell ref="K285:T285"/>
    <mergeCell ref="B270:B285"/>
    <mergeCell ref="E285:F285"/>
    <mergeCell ref="M272:T278"/>
    <mergeCell ref="C272:E272"/>
    <mergeCell ref="C276:D276"/>
    <mergeCell ref="K291:T292"/>
    <mergeCell ref="C296:D296"/>
    <mergeCell ref="E296:F296"/>
    <mergeCell ref="G296:J296"/>
    <mergeCell ref="C287:T287"/>
    <mergeCell ref="M271:T271"/>
    <mergeCell ref="C280:G280"/>
    <mergeCell ref="G295:J295"/>
    <mergeCell ref="K295:T295"/>
    <mergeCell ref="C293:D293"/>
    <mergeCell ref="K296:T296"/>
    <mergeCell ref="B268:T268"/>
    <mergeCell ref="B269:T269"/>
    <mergeCell ref="E295:F295"/>
    <mergeCell ref="C290:E290"/>
    <mergeCell ref="M288:T288"/>
    <mergeCell ref="C284:D284"/>
    <mergeCell ref="E284:F284"/>
    <mergeCell ref="G284:J284"/>
    <mergeCell ref="K284:T284"/>
    <mergeCell ref="C285:D285"/>
    <mergeCell ref="C279:G279"/>
    <mergeCell ref="C289:E289"/>
    <mergeCell ref="F272:G272"/>
    <mergeCell ref="C271:L271"/>
    <mergeCell ref="H276:L276"/>
    <mergeCell ref="H273:I273"/>
    <mergeCell ref="H277:L277"/>
    <mergeCell ref="E293:F293"/>
    <mergeCell ref="J279:K279"/>
    <mergeCell ref="E294:F294"/>
    <mergeCell ref="E276:F276"/>
    <mergeCell ref="H272:I272"/>
    <mergeCell ref="H279:I279"/>
    <mergeCell ref="M279:T279"/>
    <mergeCell ref="V301:W301"/>
    <mergeCell ref="B299:T299"/>
    <mergeCell ref="B300:F300"/>
    <mergeCell ref="G300:R300"/>
    <mergeCell ref="S300:T300"/>
    <mergeCell ref="B287:B297"/>
    <mergeCell ref="M289:T290"/>
    <mergeCell ref="C291:F291"/>
    <mergeCell ref="G293:J293"/>
    <mergeCell ref="K293:T293"/>
    <mergeCell ref="C292:D292"/>
    <mergeCell ref="E292:F292"/>
    <mergeCell ref="G294:J294"/>
    <mergeCell ref="F290:G290"/>
    <mergeCell ref="H290:I290"/>
    <mergeCell ref="J290:L290"/>
    <mergeCell ref="G291:J292"/>
    <mergeCell ref="K294:T294"/>
    <mergeCell ref="F289:G289"/>
    <mergeCell ref="H289:I289"/>
    <mergeCell ref="J289:L289"/>
    <mergeCell ref="B298:T298"/>
    <mergeCell ref="B158:D158"/>
    <mergeCell ref="B153:D153"/>
    <mergeCell ref="E153:F153"/>
    <mergeCell ref="B152:K152"/>
    <mergeCell ref="E158:F160"/>
    <mergeCell ref="K158:K160"/>
    <mergeCell ref="E155:F155"/>
    <mergeCell ref="B154:D154"/>
    <mergeCell ref="B163:T163"/>
    <mergeCell ref="B156:D156"/>
    <mergeCell ref="B157:D157"/>
    <mergeCell ref="E157:F157"/>
    <mergeCell ref="E156:F156"/>
    <mergeCell ref="S52:T52"/>
    <mergeCell ref="I69:R69"/>
    <mergeCell ref="I57:R57"/>
    <mergeCell ref="S57:T57"/>
    <mergeCell ref="E58:H58"/>
    <mergeCell ref="I61:R61"/>
    <mergeCell ref="S61:T61"/>
    <mergeCell ref="E55:H55"/>
    <mergeCell ref="B29:E29"/>
    <mergeCell ref="O29:Q29"/>
    <mergeCell ref="S53:T53"/>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O28:Q28"/>
    <mergeCell ref="F30:I30"/>
    <mergeCell ref="J30:N30"/>
    <mergeCell ref="O30:Q30"/>
    <mergeCell ref="R30:T30"/>
    <mergeCell ref="F29:I29"/>
    <mergeCell ref="S148:T148"/>
    <mergeCell ref="B155:D155"/>
    <mergeCell ref="S68:T68"/>
    <mergeCell ref="S69:T69"/>
    <mergeCell ref="J81:R81"/>
    <mergeCell ref="C49:D61"/>
    <mergeCell ref="S62:T62"/>
    <mergeCell ref="S70:T70"/>
    <mergeCell ref="I71:R71"/>
    <mergeCell ref="E52:H52"/>
    <mergeCell ref="S86:T86"/>
    <mergeCell ref="S82:T82"/>
    <mergeCell ref="E83:I83"/>
    <mergeCell ref="I52:R52"/>
    <mergeCell ref="E61:H61"/>
    <mergeCell ref="S60:T60"/>
    <mergeCell ref="E57:H57"/>
    <mergeCell ref="I54:R54"/>
    <mergeCell ref="S54:T54"/>
    <mergeCell ref="E53:H53"/>
    <mergeCell ref="I48:R48"/>
    <mergeCell ref="B44:T44"/>
    <mergeCell ref="B46:T46"/>
    <mergeCell ref="B47:T47"/>
    <mergeCell ref="I53:R53"/>
    <mergeCell ref="J23:N23"/>
    <mergeCell ref="S56:T56"/>
    <mergeCell ref="B19:E22"/>
    <mergeCell ref="F19:I22"/>
    <mergeCell ref="B23:E27"/>
    <mergeCell ref="C48:D48"/>
    <mergeCell ref="E49:H51"/>
    <mergeCell ref="I49:R51"/>
    <mergeCell ref="S49:T51"/>
    <mergeCell ref="E48:H48"/>
    <mergeCell ref="R28:T28"/>
    <mergeCell ref="F35:I36"/>
    <mergeCell ref="B37:T37"/>
    <mergeCell ref="B49:B61"/>
    <mergeCell ref="R31:T32"/>
    <mergeCell ref="O31:Q32"/>
    <mergeCell ref="J31:N32"/>
    <mergeCell ref="B31:E3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R29:T29"/>
    <mergeCell ref="F31:I32"/>
    <mergeCell ref="B30:E30"/>
    <mergeCell ref="S58:T58"/>
    <mergeCell ref="B35:E36"/>
    <mergeCell ref="R35:T36"/>
    <mergeCell ref="O35:Q36"/>
    <mergeCell ref="J35:N36"/>
    <mergeCell ref="S38:T38"/>
    <mergeCell ref="I55:R55"/>
    <mergeCell ref="S55:T55"/>
    <mergeCell ref="S48:T48"/>
    <mergeCell ref="B38:H38"/>
    <mergeCell ref="I38:J38"/>
    <mergeCell ref="K38:L38"/>
    <mergeCell ref="M38:R38"/>
    <mergeCell ref="I43:J43"/>
    <mergeCell ref="K43:L43"/>
    <mergeCell ref="M43:R43"/>
    <mergeCell ref="B39:H39"/>
    <mergeCell ref="I39:J39"/>
    <mergeCell ref="K39:L39"/>
    <mergeCell ref="B42:H42"/>
    <mergeCell ref="I42:J42"/>
    <mergeCell ref="K42:L42"/>
    <mergeCell ref="M42:R42"/>
    <mergeCell ref="B43:H43"/>
    <mergeCell ref="S101:T101"/>
    <mergeCell ref="B102:C102"/>
    <mergeCell ref="D102:J102"/>
    <mergeCell ref="E67:H67"/>
    <mergeCell ref="I67:R67"/>
    <mergeCell ref="S67:T67"/>
    <mergeCell ref="E68:H68"/>
    <mergeCell ref="S64:T64"/>
    <mergeCell ref="E65:H65"/>
    <mergeCell ref="I65:R65"/>
    <mergeCell ref="S65:T65"/>
    <mergeCell ref="S66:T66"/>
    <mergeCell ref="S71:T71"/>
    <mergeCell ref="B62:B73"/>
    <mergeCell ref="C62:D73"/>
    <mergeCell ref="E64:H64"/>
    <mergeCell ref="I64:R64"/>
    <mergeCell ref="E86:I86"/>
    <mergeCell ref="S99:T99"/>
    <mergeCell ref="B100:T100"/>
    <mergeCell ref="K102:R102"/>
    <mergeCell ref="B101:C101"/>
    <mergeCell ref="S102:T102"/>
    <mergeCell ref="S94:T94"/>
    <mergeCell ref="S103:T103"/>
    <mergeCell ref="D131:J131"/>
    <mergeCell ref="K131:R131"/>
    <mergeCell ref="B105:C105"/>
    <mergeCell ref="D105:J105"/>
    <mergeCell ref="K105:R105"/>
    <mergeCell ref="S105:T105"/>
    <mergeCell ref="B103:C103"/>
    <mergeCell ref="D103:J103"/>
    <mergeCell ref="K103:R103"/>
    <mergeCell ref="B109:C109"/>
    <mergeCell ref="S117:T117"/>
    <mergeCell ref="B130:T130"/>
    <mergeCell ref="B131:C131"/>
    <mergeCell ref="B116:T116"/>
    <mergeCell ref="B117:E117"/>
    <mergeCell ref="B104:C104"/>
    <mergeCell ref="D104:J104"/>
    <mergeCell ref="K104:R104"/>
    <mergeCell ref="S121:T121"/>
    <mergeCell ref="S131:T131"/>
    <mergeCell ref="S104:T104"/>
    <mergeCell ref="G122:R122"/>
    <mergeCell ref="B110:C110"/>
    <mergeCell ref="S90:T90"/>
    <mergeCell ref="E88:I88"/>
    <mergeCell ref="J88:R88"/>
    <mergeCell ref="S88:T88"/>
    <mergeCell ref="S92:T92"/>
    <mergeCell ref="E99:I99"/>
    <mergeCell ref="J99:R99"/>
    <mergeCell ref="E96:I96"/>
    <mergeCell ref="J96:R96"/>
    <mergeCell ref="S91:T91"/>
    <mergeCell ref="S89:T89"/>
    <mergeCell ref="E95:I95"/>
    <mergeCell ref="S96:T96"/>
    <mergeCell ref="S98:T98"/>
    <mergeCell ref="S97:T97"/>
    <mergeCell ref="E94:I94"/>
    <mergeCell ref="J94:R94"/>
    <mergeCell ref="E97:I97"/>
    <mergeCell ref="E98:I98"/>
    <mergeCell ref="J98:R98"/>
    <mergeCell ref="J97:R97"/>
    <mergeCell ref="B138:T138"/>
    <mergeCell ref="B139:T139"/>
    <mergeCell ref="B140:T140"/>
    <mergeCell ref="B141:T141"/>
    <mergeCell ref="B142:T142"/>
    <mergeCell ref="B145:C145"/>
    <mergeCell ref="D145:J145"/>
    <mergeCell ref="D146:J146"/>
    <mergeCell ref="B143:C143"/>
    <mergeCell ref="K143:R143"/>
    <mergeCell ref="S143:T143"/>
    <mergeCell ref="S145:T145"/>
    <mergeCell ref="S144:T144"/>
    <mergeCell ref="D143:J143"/>
    <mergeCell ref="S146:T146"/>
    <mergeCell ref="B146:C146"/>
    <mergeCell ref="S147:T147"/>
    <mergeCell ref="K144:R144"/>
    <mergeCell ref="B144:C144"/>
    <mergeCell ref="D144:J144"/>
    <mergeCell ref="I74:R74"/>
    <mergeCell ref="S74:T74"/>
    <mergeCell ref="S85:T85"/>
    <mergeCell ref="S75:T76"/>
    <mergeCell ref="S106:T106"/>
    <mergeCell ref="B107:C107"/>
    <mergeCell ref="D107:J107"/>
    <mergeCell ref="K107:R107"/>
    <mergeCell ref="S107:T107"/>
    <mergeCell ref="B108:C108"/>
    <mergeCell ref="D108:J108"/>
    <mergeCell ref="K108:R108"/>
    <mergeCell ref="S108:T108"/>
    <mergeCell ref="B106:C106"/>
    <mergeCell ref="D106:J106"/>
    <mergeCell ref="K106:R106"/>
    <mergeCell ref="D109:J109"/>
    <mergeCell ref="K109:R109"/>
    <mergeCell ref="S109:T109"/>
    <mergeCell ref="B137:C137"/>
    <mergeCell ref="I72:R72"/>
    <mergeCell ref="S72:T72"/>
    <mergeCell ref="B77:T77"/>
    <mergeCell ref="B78:T78"/>
    <mergeCell ref="S95:T95"/>
    <mergeCell ref="S93:T93"/>
    <mergeCell ref="J83:R83"/>
    <mergeCell ref="S73:T73"/>
    <mergeCell ref="B74:B76"/>
    <mergeCell ref="C74:D76"/>
    <mergeCell ref="J92:R92"/>
    <mergeCell ref="B80:B87"/>
    <mergeCell ref="E92:I92"/>
    <mergeCell ref="E91:I91"/>
    <mergeCell ref="J91:R91"/>
    <mergeCell ref="E90:I90"/>
    <mergeCell ref="J90:R90"/>
    <mergeCell ref="J86:R86"/>
    <mergeCell ref="E85:I85"/>
    <mergeCell ref="J85:R85"/>
    <mergeCell ref="S83:T83"/>
    <mergeCell ref="E84:I84"/>
    <mergeCell ref="J84:R84"/>
    <mergeCell ref="S84:T84"/>
    <mergeCell ref="F186:I186"/>
    <mergeCell ref="J186:T186"/>
    <mergeCell ref="S59:T59"/>
    <mergeCell ref="E87:I87"/>
    <mergeCell ref="J87:R87"/>
    <mergeCell ref="S87:T87"/>
    <mergeCell ref="E82:I82"/>
    <mergeCell ref="J82:R82"/>
    <mergeCell ref="C80:D87"/>
    <mergeCell ref="C79:D79"/>
    <mergeCell ref="S81:T81"/>
    <mergeCell ref="E81:I81"/>
    <mergeCell ref="E70:H70"/>
    <mergeCell ref="S80:T80"/>
    <mergeCell ref="E79:I79"/>
    <mergeCell ref="J79:R79"/>
    <mergeCell ref="S79:T79"/>
    <mergeCell ref="E74:H74"/>
    <mergeCell ref="B184:C184"/>
    <mergeCell ref="D184:E184"/>
    <mergeCell ref="F184:I184"/>
    <mergeCell ref="J184:T184"/>
    <mergeCell ref="J179:T179"/>
    <mergeCell ref="D178:E178"/>
    <mergeCell ref="F173:I174"/>
    <mergeCell ref="F175:I175"/>
    <mergeCell ref="J173:T174"/>
    <mergeCell ref="B174:C174"/>
    <mergeCell ref="D174:E174"/>
    <mergeCell ref="B178:C178"/>
    <mergeCell ref="B183:C183"/>
    <mergeCell ref="D183:E183"/>
    <mergeCell ref="F183:I183"/>
    <mergeCell ref="J183:T183"/>
    <mergeCell ref="D179:E179"/>
    <mergeCell ref="B180:C180"/>
    <mergeCell ref="B182:C182"/>
    <mergeCell ref="D182:E182"/>
    <mergeCell ref="F182:I182"/>
    <mergeCell ref="J182:T182"/>
    <mergeCell ref="I166:K166"/>
    <mergeCell ref="B171:K171"/>
    <mergeCell ref="G170:K170"/>
    <mergeCell ref="B170:C170"/>
    <mergeCell ref="G166:H166"/>
    <mergeCell ref="D170:E170"/>
    <mergeCell ref="B168:K168"/>
    <mergeCell ref="B169:C169"/>
    <mergeCell ref="D169:E169"/>
    <mergeCell ref="C207:E207"/>
    <mergeCell ref="J207:L207"/>
    <mergeCell ref="H207:I207"/>
    <mergeCell ref="C204:T204"/>
    <mergeCell ref="F196:I196"/>
    <mergeCell ref="H206:I206"/>
    <mergeCell ref="J169:K169"/>
    <mergeCell ref="D175:E175"/>
    <mergeCell ref="J178:T178"/>
    <mergeCell ref="G169:H169"/>
    <mergeCell ref="B173:E173"/>
    <mergeCell ref="B177:C177"/>
    <mergeCell ref="J175:T175"/>
    <mergeCell ref="D177:E177"/>
    <mergeCell ref="F177:I177"/>
    <mergeCell ref="J177:T177"/>
    <mergeCell ref="L165:T172"/>
    <mergeCell ref="B166:D166"/>
    <mergeCell ref="E166:F166"/>
    <mergeCell ref="F181:I181"/>
    <mergeCell ref="B179:C179"/>
    <mergeCell ref="F180:I180"/>
    <mergeCell ref="B203:T203"/>
    <mergeCell ref="B187:C187"/>
    <mergeCell ref="D110:J110"/>
    <mergeCell ref="K110:R110"/>
    <mergeCell ref="S110:T110"/>
    <mergeCell ref="B113:C113"/>
    <mergeCell ref="D113:J113"/>
    <mergeCell ref="G120:R120"/>
    <mergeCell ref="G121:R121"/>
    <mergeCell ref="K113:R113"/>
    <mergeCell ref="B111:C111"/>
    <mergeCell ref="D111:J111"/>
    <mergeCell ref="K111:R111"/>
    <mergeCell ref="S111:T111"/>
    <mergeCell ref="B118:E118"/>
    <mergeCell ref="B112:C112"/>
    <mergeCell ref="D112:J112"/>
    <mergeCell ref="K112:R112"/>
    <mergeCell ref="S112:T112"/>
    <mergeCell ref="G117:R117"/>
    <mergeCell ref="S113:T113"/>
    <mergeCell ref="B114:C114"/>
    <mergeCell ref="D114:J114"/>
    <mergeCell ref="K114:R114"/>
    <mergeCell ref="S114:T114"/>
    <mergeCell ref="G118:R118"/>
    <mergeCell ref="D187:E187"/>
    <mergeCell ref="F187:I187"/>
    <mergeCell ref="J187:T187"/>
    <mergeCell ref="B188:C188"/>
    <mergeCell ref="D188:E188"/>
    <mergeCell ref="F188:I188"/>
    <mergeCell ref="J188:T188"/>
    <mergeCell ref="J196:T196"/>
    <mergeCell ref="G167:H167"/>
    <mergeCell ref="I167:K167"/>
    <mergeCell ref="D193:E193"/>
    <mergeCell ref="F193:I193"/>
    <mergeCell ref="J193:T193"/>
    <mergeCell ref="D191:E191"/>
    <mergeCell ref="B191:C191"/>
    <mergeCell ref="B196:C196"/>
    <mergeCell ref="D196:E196"/>
    <mergeCell ref="J194:T194"/>
    <mergeCell ref="B194:C194"/>
    <mergeCell ref="B172:K172"/>
    <mergeCell ref="D180:E180"/>
    <mergeCell ref="J180:T180"/>
    <mergeCell ref="D181:E181"/>
    <mergeCell ref="B181:C181"/>
    <mergeCell ref="B164:T164"/>
    <mergeCell ref="F178:I178"/>
    <mergeCell ref="F179:I179"/>
    <mergeCell ref="D176:E176"/>
    <mergeCell ref="J176:T176"/>
    <mergeCell ref="B175:C175"/>
    <mergeCell ref="B176:C176"/>
    <mergeCell ref="F176:I176"/>
    <mergeCell ref="F207:G207"/>
    <mergeCell ref="B189:C189"/>
    <mergeCell ref="D189:E189"/>
    <mergeCell ref="F189:I189"/>
    <mergeCell ref="J189:T189"/>
    <mergeCell ref="B202:C202"/>
    <mergeCell ref="D202:E202"/>
    <mergeCell ref="F202:I202"/>
    <mergeCell ref="J202:T202"/>
    <mergeCell ref="F191:I191"/>
    <mergeCell ref="J191:T191"/>
    <mergeCell ref="B192:C192"/>
    <mergeCell ref="D192:E192"/>
    <mergeCell ref="F192:I192"/>
    <mergeCell ref="J192:T192"/>
    <mergeCell ref="B193:C193"/>
    <mergeCell ref="C225:D225"/>
    <mergeCell ref="C214:D214"/>
    <mergeCell ref="G219:J219"/>
    <mergeCell ref="K224:T224"/>
    <mergeCell ref="E210:F210"/>
    <mergeCell ref="K220:T220"/>
    <mergeCell ref="G223:J223"/>
    <mergeCell ref="E222:F222"/>
    <mergeCell ref="G222:J222"/>
    <mergeCell ref="E220:F220"/>
    <mergeCell ref="C220:D220"/>
    <mergeCell ref="K209:L209"/>
    <mergeCell ref="G215:J215"/>
    <mergeCell ref="C221:D221"/>
    <mergeCell ref="K215:T215"/>
    <mergeCell ref="E216:F216"/>
    <mergeCell ref="G216:J216"/>
    <mergeCell ref="K216:T216"/>
    <mergeCell ref="C217:D217"/>
    <mergeCell ref="E217:F217"/>
    <mergeCell ref="G217:J217"/>
    <mergeCell ref="K217:T217"/>
    <mergeCell ref="E219:F219"/>
    <mergeCell ref="S134:T134"/>
    <mergeCell ref="B135:C135"/>
    <mergeCell ref="D135:J135"/>
    <mergeCell ref="K135:R135"/>
    <mergeCell ref="S135:T135"/>
    <mergeCell ref="S132:T132"/>
    <mergeCell ref="K132:R132"/>
    <mergeCell ref="G126:R126"/>
    <mergeCell ref="S126:T126"/>
    <mergeCell ref="B133:C133"/>
    <mergeCell ref="M39:R39"/>
    <mergeCell ref="B40:H40"/>
    <mergeCell ref="I40:J40"/>
    <mergeCell ref="K40:L40"/>
    <mergeCell ref="M40:R40"/>
    <mergeCell ref="B41:H41"/>
    <mergeCell ref="I41:J41"/>
    <mergeCell ref="K41:L41"/>
    <mergeCell ref="M41:R41"/>
  </mergeCells>
  <phoneticPr fontId="30"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topLeftCell="A10" zoomScaleNormal="100" workbookViewId="0">
      <selection activeCell="H20" sqref="H20:I20"/>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8.28515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7"/>
    </row>
    <row r="2" spans="2:19" ht="14.25" customHeight="1" x14ac:dyDescent="0.2">
      <c r="B2" s="702" t="s">
        <v>386</v>
      </c>
      <c r="C2" s="703"/>
      <c r="D2" s="703"/>
      <c r="E2" s="703"/>
      <c r="F2" s="703"/>
      <c r="G2" s="703"/>
      <c r="H2" s="703"/>
      <c r="I2" s="704"/>
      <c r="J2" s="192"/>
      <c r="K2" s="708"/>
      <c r="L2" s="710" t="s">
        <v>385</v>
      </c>
      <c r="M2" s="711"/>
      <c r="N2" s="711"/>
      <c r="O2" s="711"/>
      <c r="P2" s="711"/>
      <c r="Q2" s="711"/>
      <c r="R2" s="712"/>
      <c r="S2" s="713"/>
    </row>
    <row r="3" spans="2:19" ht="34.5" customHeight="1" x14ac:dyDescent="0.2">
      <c r="B3" s="705"/>
      <c r="C3" s="706"/>
      <c r="D3" s="706"/>
      <c r="E3" s="706"/>
      <c r="F3" s="706"/>
      <c r="G3" s="706"/>
      <c r="H3" s="706"/>
      <c r="I3" s="707"/>
      <c r="J3" s="192"/>
      <c r="K3" s="709"/>
      <c r="L3" s="715" t="s">
        <v>386</v>
      </c>
      <c r="M3" s="716"/>
      <c r="N3" s="716"/>
      <c r="O3" s="716"/>
      <c r="P3" s="716"/>
      <c r="Q3" s="716"/>
      <c r="R3" s="717"/>
      <c r="S3" s="714"/>
    </row>
    <row r="4" spans="2:19" ht="27.75" customHeight="1" x14ac:dyDescent="0.2">
      <c r="B4" s="718" t="s">
        <v>387</v>
      </c>
      <c r="C4" s="719"/>
      <c r="D4" s="719"/>
      <c r="E4" s="719"/>
      <c r="F4" s="720"/>
      <c r="G4" s="171" t="s">
        <v>753</v>
      </c>
      <c r="H4" s="172" t="s">
        <v>2</v>
      </c>
      <c r="I4" s="173" t="s">
        <v>0</v>
      </c>
      <c r="J4" s="193"/>
      <c r="K4" s="709"/>
      <c r="L4" s="715" t="s">
        <v>387</v>
      </c>
      <c r="M4" s="716"/>
      <c r="N4" s="716"/>
      <c r="O4" s="716"/>
      <c r="P4" s="716"/>
      <c r="Q4" s="716"/>
      <c r="R4" s="717"/>
      <c r="S4" s="714"/>
    </row>
    <row r="5" spans="2:19" ht="27.75" customHeight="1" x14ac:dyDescent="0.25">
      <c r="B5" s="721"/>
      <c r="C5" s="722"/>
      <c r="D5" s="722"/>
      <c r="E5" s="722"/>
      <c r="F5" s="723"/>
      <c r="G5" s="174" t="s">
        <v>830</v>
      </c>
      <c r="H5" s="175">
        <v>3</v>
      </c>
      <c r="I5" s="176" t="s">
        <v>393</v>
      </c>
      <c r="J5" s="194"/>
      <c r="K5" s="709"/>
      <c r="L5" s="724" t="s">
        <v>1112</v>
      </c>
      <c r="M5" s="725"/>
      <c r="N5" s="725"/>
      <c r="O5" s="725"/>
      <c r="P5" s="725"/>
      <c r="Q5" s="725"/>
      <c r="R5" s="726"/>
      <c r="S5" s="714"/>
    </row>
    <row r="6" spans="2:19" ht="33.75" customHeight="1" x14ac:dyDescent="0.2">
      <c r="B6" s="741" t="s">
        <v>395</v>
      </c>
      <c r="C6" s="742"/>
      <c r="D6" s="742"/>
      <c r="E6" s="742"/>
      <c r="F6" s="742"/>
      <c r="G6" s="742"/>
      <c r="H6" s="742"/>
      <c r="I6" s="743"/>
      <c r="J6" s="193"/>
      <c r="K6" s="744" t="s">
        <v>388</v>
      </c>
      <c r="L6" s="745"/>
      <c r="M6" s="748" t="s">
        <v>109</v>
      </c>
      <c r="N6" s="749"/>
      <c r="O6" s="748" t="s">
        <v>110</v>
      </c>
      <c r="P6" s="749"/>
      <c r="Q6" s="752" t="s">
        <v>389</v>
      </c>
      <c r="R6" s="754" t="s">
        <v>2</v>
      </c>
      <c r="S6" s="727" t="s">
        <v>0</v>
      </c>
    </row>
    <row r="7" spans="2:19" ht="15" customHeight="1" x14ac:dyDescent="0.2">
      <c r="B7" s="729" t="s">
        <v>397</v>
      </c>
      <c r="C7" s="730"/>
      <c r="D7" s="733">
        <v>1</v>
      </c>
      <c r="E7" s="733">
        <v>2</v>
      </c>
      <c r="F7" s="733">
        <v>3</v>
      </c>
      <c r="G7" s="735" t="s">
        <v>398</v>
      </c>
      <c r="H7" s="737" t="s">
        <v>99</v>
      </c>
      <c r="I7" s="730"/>
      <c r="J7" s="193"/>
      <c r="K7" s="746"/>
      <c r="L7" s="747"/>
      <c r="M7" s="750"/>
      <c r="N7" s="751"/>
      <c r="O7" s="750"/>
      <c r="P7" s="751"/>
      <c r="Q7" s="753"/>
      <c r="R7" s="755"/>
      <c r="S7" s="728"/>
    </row>
    <row r="8" spans="2:19" ht="15.75" customHeight="1" thickBot="1" x14ac:dyDescent="0.25">
      <c r="B8" s="731"/>
      <c r="C8" s="732"/>
      <c r="D8" s="734"/>
      <c r="E8" s="734"/>
      <c r="F8" s="734"/>
      <c r="G8" s="736"/>
      <c r="H8" s="738"/>
      <c r="I8" s="732"/>
      <c r="J8" s="193"/>
      <c r="K8" s="689" t="s">
        <v>390</v>
      </c>
      <c r="L8" s="690"/>
      <c r="M8" s="692" t="s">
        <v>391</v>
      </c>
      <c r="N8" s="692"/>
      <c r="O8" s="739" t="s">
        <v>392</v>
      </c>
      <c r="P8" s="740"/>
      <c r="Q8" s="137">
        <v>42309</v>
      </c>
      <c r="R8" s="138">
        <v>2</v>
      </c>
      <c r="S8" s="204" t="s">
        <v>394</v>
      </c>
    </row>
    <row r="9" spans="2:19" ht="15.75" customHeight="1" thickBot="1" x14ac:dyDescent="0.3">
      <c r="B9" s="177">
        <v>3</v>
      </c>
      <c r="C9" s="178">
        <v>500</v>
      </c>
      <c r="D9" s="178">
        <v>3</v>
      </c>
      <c r="E9" s="178">
        <v>50</v>
      </c>
      <c r="F9" s="178"/>
      <c r="G9" s="178"/>
      <c r="H9" s="682"/>
      <c r="I9" s="683"/>
      <c r="J9" s="195"/>
      <c r="K9" s="684" t="s">
        <v>396</v>
      </c>
      <c r="L9" s="685"/>
      <c r="M9" s="685"/>
      <c r="N9" s="685"/>
      <c r="O9" s="685"/>
      <c r="P9" s="685"/>
      <c r="Q9" s="685"/>
      <c r="R9" s="685"/>
      <c r="S9" s="686"/>
    </row>
    <row r="10" spans="2:19" ht="20.25" customHeight="1" x14ac:dyDescent="0.2">
      <c r="B10" s="674" t="s">
        <v>399</v>
      </c>
      <c r="C10" s="179">
        <v>1</v>
      </c>
      <c r="D10" s="54">
        <v>227</v>
      </c>
      <c r="E10" s="54">
        <v>163</v>
      </c>
      <c r="F10" s="54">
        <v>11</v>
      </c>
      <c r="G10" s="180">
        <f t="shared" ref="G10:G40" si="0">+D10+E10+F10</f>
        <v>401</v>
      </c>
      <c r="H10" s="678"/>
      <c r="I10" s="679"/>
      <c r="J10" s="197"/>
      <c r="K10" s="687" t="s">
        <v>397</v>
      </c>
      <c r="L10" s="688"/>
      <c r="M10" s="691">
        <v>1</v>
      </c>
      <c r="N10" s="691">
        <v>2</v>
      </c>
      <c r="O10" s="693">
        <v>3</v>
      </c>
      <c r="P10" s="693">
        <v>4</v>
      </c>
      <c r="Q10" s="691" t="s">
        <v>398</v>
      </c>
      <c r="R10" s="695" t="s">
        <v>99</v>
      </c>
      <c r="S10" s="696"/>
    </row>
    <row r="11" spans="2:19" ht="16.5" customHeight="1" thickBot="1" x14ac:dyDescent="0.25">
      <c r="B11" s="675"/>
      <c r="C11" s="181" t="s">
        <v>403</v>
      </c>
      <c r="D11" s="56">
        <f>+D10*0.4</f>
        <v>90.800000000000011</v>
      </c>
      <c r="E11" s="56">
        <f t="shared" ref="E11" si="1">+E10*0.4</f>
        <v>65.2</v>
      </c>
      <c r="F11" s="56">
        <v>4</v>
      </c>
      <c r="G11" s="56">
        <f t="shared" si="0"/>
        <v>160</v>
      </c>
      <c r="H11" s="667"/>
      <c r="I11" s="668"/>
      <c r="J11" s="197"/>
      <c r="K11" s="689"/>
      <c r="L11" s="690"/>
      <c r="M11" s="692"/>
      <c r="N11" s="692"/>
      <c r="O11" s="694"/>
      <c r="P11" s="694"/>
      <c r="Q11" s="692"/>
      <c r="R11" s="697"/>
      <c r="S11" s="686"/>
    </row>
    <row r="12" spans="2:19" ht="25.5" customHeight="1" thickBot="1" x14ac:dyDescent="0.25">
      <c r="B12" s="676"/>
      <c r="C12" s="182">
        <v>0.6</v>
      </c>
      <c r="D12" s="57">
        <f>+D10*0.6</f>
        <v>136.19999999999999</v>
      </c>
      <c r="E12" s="57">
        <f t="shared" ref="E12" si="2">+E10*0.6</f>
        <v>97.8</v>
      </c>
      <c r="F12" s="57">
        <v>7</v>
      </c>
      <c r="G12" s="57">
        <f t="shared" si="0"/>
        <v>241</v>
      </c>
      <c r="H12" s="669"/>
      <c r="I12" s="670"/>
      <c r="J12" s="197"/>
      <c r="K12" s="698" t="s">
        <v>399</v>
      </c>
      <c r="L12" s="139">
        <v>1</v>
      </c>
      <c r="M12" s="55">
        <v>227</v>
      </c>
      <c r="N12" s="55">
        <v>163</v>
      </c>
      <c r="O12" s="55">
        <v>11</v>
      </c>
      <c r="P12" s="55">
        <v>0</v>
      </c>
      <c r="Q12" s="140">
        <f>SUM(M12:P12)</f>
        <v>401</v>
      </c>
      <c r="R12" s="700"/>
      <c r="S12" s="701"/>
    </row>
    <row r="13" spans="2:19" x14ac:dyDescent="0.2">
      <c r="B13" s="674" t="s">
        <v>400</v>
      </c>
      <c r="C13" s="179" t="s">
        <v>398</v>
      </c>
      <c r="D13" s="54">
        <v>227</v>
      </c>
      <c r="E13" s="54">
        <v>163</v>
      </c>
      <c r="F13" s="54">
        <v>11</v>
      </c>
      <c r="G13" s="183">
        <f t="shared" si="0"/>
        <v>401</v>
      </c>
      <c r="H13" s="678"/>
      <c r="I13" s="679"/>
      <c r="J13" s="197"/>
      <c r="K13" s="699"/>
      <c r="L13" s="141">
        <v>0.4</v>
      </c>
      <c r="M13" s="56">
        <f>M12*0.4</f>
        <v>90.800000000000011</v>
      </c>
      <c r="N13" s="56">
        <f>N12*0.4</f>
        <v>65.2</v>
      </c>
      <c r="O13" s="56">
        <v>5</v>
      </c>
      <c r="P13" s="56">
        <f>P12*0.4</f>
        <v>0</v>
      </c>
      <c r="Q13" s="142">
        <f>SUM(M13:P13)</f>
        <v>161</v>
      </c>
      <c r="R13" s="667"/>
      <c r="S13" s="668"/>
    </row>
    <row r="14" spans="2:19" x14ac:dyDescent="0.2">
      <c r="B14" s="675"/>
      <c r="C14" s="181" t="s">
        <v>403</v>
      </c>
      <c r="D14" s="56">
        <v>90</v>
      </c>
      <c r="E14" s="56">
        <v>64</v>
      </c>
      <c r="F14" s="56">
        <v>4</v>
      </c>
      <c r="G14" s="56">
        <f t="shared" si="0"/>
        <v>158</v>
      </c>
      <c r="H14" s="667"/>
      <c r="I14" s="668"/>
      <c r="J14" s="197"/>
      <c r="K14" s="699"/>
      <c r="L14" s="143">
        <v>0.6</v>
      </c>
      <c r="M14" s="56">
        <f>M12</f>
        <v>227</v>
      </c>
      <c r="N14" s="56">
        <f>N12*0.6</f>
        <v>97.8</v>
      </c>
      <c r="O14" s="56">
        <v>6</v>
      </c>
      <c r="P14" s="56">
        <f>P12*0.6</f>
        <v>0</v>
      </c>
      <c r="Q14" s="142">
        <f>SUM(M14:P14)</f>
        <v>330.8</v>
      </c>
      <c r="R14" s="667"/>
      <c r="S14" s="668"/>
    </row>
    <row r="15" spans="2:19" ht="12.75" customHeight="1" thickBot="1" x14ac:dyDescent="0.25">
      <c r="B15" s="676"/>
      <c r="C15" s="182">
        <v>0.6</v>
      </c>
      <c r="D15" s="58">
        <v>134</v>
      </c>
      <c r="E15" s="58">
        <v>97</v>
      </c>
      <c r="F15" s="58">
        <v>7</v>
      </c>
      <c r="G15" s="58">
        <f t="shared" si="0"/>
        <v>238</v>
      </c>
      <c r="H15" s="669"/>
      <c r="I15" s="670"/>
      <c r="J15" s="197"/>
      <c r="K15" s="661" t="s">
        <v>400</v>
      </c>
      <c r="L15" s="139" t="s">
        <v>398</v>
      </c>
      <c r="M15" s="55">
        <f>M12</f>
        <v>227</v>
      </c>
      <c r="N15" s="55">
        <f>N12</f>
        <v>163</v>
      </c>
      <c r="O15" s="55">
        <f>O12</f>
        <v>11</v>
      </c>
      <c r="P15" s="55">
        <f>P12</f>
        <v>0</v>
      </c>
      <c r="Q15" s="140">
        <f t="shared" ref="Q15:Q28" si="3">SUM(M15:P15)</f>
        <v>401</v>
      </c>
      <c r="R15" s="667"/>
      <c r="S15" s="668"/>
    </row>
    <row r="16" spans="2:19" ht="15" customHeight="1" x14ac:dyDescent="0.2">
      <c r="B16" s="674" t="s">
        <v>401</v>
      </c>
      <c r="C16" s="179" t="s">
        <v>398</v>
      </c>
      <c r="D16" s="54">
        <v>227</v>
      </c>
      <c r="E16" s="54">
        <v>163</v>
      </c>
      <c r="F16" s="54">
        <v>11</v>
      </c>
      <c r="G16" s="180">
        <f t="shared" si="0"/>
        <v>401</v>
      </c>
      <c r="H16" s="678"/>
      <c r="I16" s="679"/>
      <c r="J16" s="197"/>
      <c r="K16" s="662"/>
      <c r="L16" s="141">
        <v>0.4</v>
      </c>
      <c r="M16" s="56">
        <v>15</v>
      </c>
      <c r="N16" s="56">
        <v>0</v>
      </c>
      <c r="O16" s="56">
        <v>0</v>
      </c>
      <c r="P16" s="56">
        <v>0</v>
      </c>
      <c r="Q16" s="56">
        <f t="shared" si="3"/>
        <v>15</v>
      </c>
      <c r="R16" s="667"/>
      <c r="S16" s="668"/>
    </row>
    <row r="17" spans="2:19" ht="15.75" customHeight="1" x14ac:dyDescent="0.2">
      <c r="B17" s="675"/>
      <c r="C17" s="181" t="s">
        <v>403</v>
      </c>
      <c r="D17" s="56">
        <v>90</v>
      </c>
      <c r="E17" s="56">
        <v>65</v>
      </c>
      <c r="F17" s="56">
        <v>4</v>
      </c>
      <c r="G17" s="56">
        <f t="shared" si="0"/>
        <v>159</v>
      </c>
      <c r="H17" s="667"/>
      <c r="I17" s="668"/>
      <c r="J17" s="197"/>
      <c r="K17" s="663"/>
      <c r="L17" s="143">
        <v>0.6</v>
      </c>
      <c r="M17" s="56">
        <v>0</v>
      </c>
      <c r="N17" s="56">
        <v>0</v>
      </c>
      <c r="O17" s="56">
        <v>0</v>
      </c>
      <c r="P17" s="56">
        <v>0</v>
      </c>
      <c r="Q17" s="56">
        <f t="shared" si="3"/>
        <v>0</v>
      </c>
      <c r="R17" s="667"/>
      <c r="S17" s="668"/>
    </row>
    <row r="18" spans="2:19" ht="23.25" customHeight="1" thickBot="1" x14ac:dyDescent="0.25">
      <c r="B18" s="676"/>
      <c r="C18" s="182">
        <v>0.6</v>
      </c>
      <c r="D18" s="56">
        <v>136</v>
      </c>
      <c r="E18" s="56">
        <v>98</v>
      </c>
      <c r="F18" s="56">
        <v>7</v>
      </c>
      <c r="G18" s="56">
        <f t="shared" si="0"/>
        <v>241</v>
      </c>
      <c r="H18" s="667"/>
      <c r="I18" s="668"/>
      <c r="J18" s="197"/>
      <c r="K18" s="661" t="s">
        <v>402</v>
      </c>
      <c r="L18" s="139" t="s">
        <v>398</v>
      </c>
      <c r="M18" s="55">
        <f>M12</f>
        <v>227</v>
      </c>
      <c r="N18" s="55">
        <f>N12</f>
        <v>163</v>
      </c>
      <c r="O18" s="55">
        <f>O12</f>
        <v>11</v>
      </c>
      <c r="P18" s="55">
        <f>P12</f>
        <v>0</v>
      </c>
      <c r="Q18" s="140">
        <f t="shared" si="3"/>
        <v>401</v>
      </c>
      <c r="R18" s="667"/>
      <c r="S18" s="668"/>
    </row>
    <row r="19" spans="2:19" ht="13.5" customHeight="1" x14ac:dyDescent="0.2">
      <c r="B19" s="674" t="s">
        <v>404</v>
      </c>
      <c r="C19" s="179" t="s">
        <v>398</v>
      </c>
      <c r="D19" s="54">
        <v>227</v>
      </c>
      <c r="E19" s="54">
        <v>163</v>
      </c>
      <c r="F19" s="54">
        <v>11</v>
      </c>
      <c r="G19" s="183">
        <f t="shared" si="0"/>
        <v>401</v>
      </c>
      <c r="H19" s="667"/>
      <c r="I19" s="668"/>
      <c r="J19" s="197"/>
      <c r="K19" s="662"/>
      <c r="L19" s="141" t="s">
        <v>403</v>
      </c>
      <c r="M19" s="56">
        <v>91</v>
      </c>
      <c r="N19" s="56">
        <v>18</v>
      </c>
      <c r="O19" s="56">
        <v>5</v>
      </c>
      <c r="P19" s="56">
        <v>0</v>
      </c>
      <c r="Q19" s="56">
        <f t="shared" si="3"/>
        <v>114</v>
      </c>
      <c r="R19" s="667"/>
      <c r="S19" s="668"/>
    </row>
    <row r="20" spans="2:19" ht="15" customHeight="1" x14ac:dyDescent="0.2">
      <c r="B20" s="675"/>
      <c r="C20" s="181" t="s">
        <v>403</v>
      </c>
      <c r="D20" s="56">
        <v>0</v>
      </c>
      <c r="E20" s="56">
        <v>0</v>
      </c>
      <c r="F20" s="56">
        <v>0</v>
      </c>
      <c r="G20" s="56">
        <f t="shared" si="0"/>
        <v>0</v>
      </c>
      <c r="H20" s="667"/>
      <c r="I20" s="668"/>
      <c r="J20" s="197"/>
      <c r="K20" s="663"/>
      <c r="L20" s="143">
        <v>0.6</v>
      </c>
      <c r="M20" s="56">
        <v>38</v>
      </c>
      <c r="N20" s="56">
        <v>0</v>
      </c>
      <c r="O20" s="56">
        <v>6</v>
      </c>
      <c r="P20" s="56">
        <v>0</v>
      </c>
      <c r="Q20" s="56">
        <f t="shared" si="3"/>
        <v>44</v>
      </c>
      <c r="R20" s="667"/>
      <c r="S20" s="668"/>
    </row>
    <row r="21" spans="2:19" ht="17.25" customHeight="1" thickBot="1" x14ac:dyDescent="0.25">
      <c r="B21" s="676"/>
      <c r="C21" s="182">
        <v>0.6</v>
      </c>
      <c r="D21" s="56">
        <v>1</v>
      </c>
      <c r="E21" s="56">
        <v>0</v>
      </c>
      <c r="F21" s="56">
        <v>0</v>
      </c>
      <c r="G21" s="56">
        <f t="shared" si="0"/>
        <v>1</v>
      </c>
      <c r="H21" s="667"/>
      <c r="I21" s="668"/>
      <c r="J21" s="197"/>
      <c r="K21" s="661" t="s">
        <v>404</v>
      </c>
      <c r="L21" s="139" t="s">
        <v>398</v>
      </c>
      <c r="M21" s="55">
        <f>M12</f>
        <v>227</v>
      </c>
      <c r="N21" s="55">
        <f>N12</f>
        <v>163</v>
      </c>
      <c r="O21" s="55">
        <f>O12</f>
        <v>11</v>
      </c>
      <c r="P21" s="55">
        <f>P12</f>
        <v>0</v>
      </c>
      <c r="Q21" s="140">
        <f t="shared" si="3"/>
        <v>401</v>
      </c>
      <c r="R21" s="667"/>
      <c r="S21" s="668"/>
    </row>
    <row r="22" spans="2:19" ht="15.75" customHeight="1" x14ac:dyDescent="0.2">
      <c r="B22" s="674" t="s">
        <v>839</v>
      </c>
      <c r="C22" s="179" t="s">
        <v>398</v>
      </c>
      <c r="D22" s="54">
        <v>227</v>
      </c>
      <c r="E22" s="54">
        <v>163</v>
      </c>
      <c r="F22" s="54">
        <v>11</v>
      </c>
      <c r="G22" s="180">
        <f t="shared" si="0"/>
        <v>401</v>
      </c>
      <c r="H22" s="667"/>
      <c r="I22" s="668"/>
      <c r="J22" s="197"/>
      <c r="K22" s="662"/>
      <c r="L22" s="141" t="s">
        <v>403</v>
      </c>
      <c r="M22" s="56">
        <v>0</v>
      </c>
      <c r="N22" s="56">
        <f t="shared" ref="N22:P23" si="4">N13-N19</f>
        <v>47.2</v>
      </c>
      <c r="O22" s="144">
        <f t="shared" si="4"/>
        <v>0</v>
      </c>
      <c r="P22" s="56">
        <f t="shared" si="4"/>
        <v>0</v>
      </c>
      <c r="Q22" s="56">
        <f t="shared" si="3"/>
        <v>47.2</v>
      </c>
      <c r="R22" s="667"/>
      <c r="S22" s="668"/>
    </row>
    <row r="23" spans="2:19" x14ac:dyDescent="0.2">
      <c r="B23" s="675"/>
      <c r="C23" s="181" t="s">
        <v>403</v>
      </c>
      <c r="D23" s="56">
        <v>90</v>
      </c>
      <c r="E23" s="56">
        <v>65</v>
      </c>
      <c r="F23" s="56">
        <v>4</v>
      </c>
      <c r="G23" s="56">
        <f t="shared" si="0"/>
        <v>159</v>
      </c>
      <c r="H23" s="667"/>
      <c r="I23" s="668"/>
      <c r="J23" s="197"/>
      <c r="K23" s="663"/>
      <c r="L23" s="143">
        <v>0.6</v>
      </c>
      <c r="M23" s="56">
        <f>M41</f>
        <v>98</v>
      </c>
      <c r="N23" s="56">
        <f t="shared" si="4"/>
        <v>97.8</v>
      </c>
      <c r="O23" s="56">
        <f t="shared" si="4"/>
        <v>0</v>
      </c>
      <c r="P23" s="56">
        <f t="shared" si="4"/>
        <v>0</v>
      </c>
      <c r="Q23" s="56">
        <f t="shared" si="3"/>
        <v>195.8</v>
      </c>
      <c r="R23" s="667"/>
      <c r="S23" s="668"/>
    </row>
    <row r="24" spans="2:19" ht="15" customHeight="1" thickBot="1" x14ac:dyDescent="0.25">
      <c r="B24" s="676"/>
      <c r="C24" s="182">
        <v>0.6</v>
      </c>
      <c r="D24" s="56">
        <v>134</v>
      </c>
      <c r="E24" s="56">
        <v>97</v>
      </c>
      <c r="F24" s="56">
        <v>7</v>
      </c>
      <c r="G24" s="56">
        <f t="shared" si="0"/>
        <v>238</v>
      </c>
      <c r="H24" s="667"/>
      <c r="I24" s="668"/>
      <c r="J24" s="197"/>
      <c r="K24" s="661" t="s">
        <v>405</v>
      </c>
      <c r="L24" s="139" t="s">
        <v>398</v>
      </c>
      <c r="M24" s="55">
        <f>M12+5</f>
        <v>232</v>
      </c>
      <c r="N24" s="55">
        <f>N12</f>
        <v>163</v>
      </c>
      <c r="O24" s="55">
        <f>O12</f>
        <v>11</v>
      </c>
      <c r="P24" s="55">
        <f>P12</f>
        <v>0</v>
      </c>
      <c r="Q24" s="140">
        <f t="shared" si="3"/>
        <v>406</v>
      </c>
      <c r="R24" s="667"/>
      <c r="S24" s="668"/>
    </row>
    <row r="25" spans="2:19" ht="15" customHeight="1" x14ac:dyDescent="0.2">
      <c r="B25" s="674" t="s">
        <v>406</v>
      </c>
      <c r="C25" s="179" t="s">
        <v>398</v>
      </c>
      <c r="D25" s="54">
        <v>227</v>
      </c>
      <c r="E25" s="54">
        <v>163</v>
      </c>
      <c r="F25" s="54">
        <v>11</v>
      </c>
      <c r="G25" s="180">
        <f t="shared" si="0"/>
        <v>401</v>
      </c>
      <c r="H25" s="667"/>
      <c r="I25" s="668"/>
      <c r="J25" s="197"/>
      <c r="K25" s="662"/>
      <c r="L25" s="141" t="s">
        <v>403</v>
      </c>
      <c r="M25" s="56">
        <v>91</v>
      </c>
      <c r="N25" s="56">
        <v>18</v>
      </c>
      <c r="O25" s="56">
        <v>5</v>
      </c>
      <c r="P25" s="56">
        <v>0</v>
      </c>
      <c r="Q25" s="56">
        <f t="shared" si="3"/>
        <v>114</v>
      </c>
      <c r="R25" s="667"/>
      <c r="S25" s="668"/>
    </row>
    <row r="26" spans="2:19" x14ac:dyDescent="0.2">
      <c r="B26" s="675"/>
      <c r="C26" s="181" t="s">
        <v>403</v>
      </c>
      <c r="D26" s="56">
        <v>1</v>
      </c>
      <c r="E26" s="56">
        <v>0</v>
      </c>
      <c r="F26" s="56">
        <v>0</v>
      </c>
      <c r="G26" s="56">
        <f t="shared" si="0"/>
        <v>1</v>
      </c>
      <c r="H26" s="667"/>
      <c r="I26" s="668"/>
      <c r="J26" s="197"/>
      <c r="K26" s="663"/>
      <c r="L26" s="143">
        <v>0.6</v>
      </c>
      <c r="M26" s="56">
        <v>43</v>
      </c>
      <c r="N26" s="56">
        <v>4</v>
      </c>
      <c r="O26" s="56">
        <v>6</v>
      </c>
      <c r="P26" s="56">
        <v>0</v>
      </c>
      <c r="Q26" s="56">
        <f t="shared" si="3"/>
        <v>53</v>
      </c>
      <c r="R26" s="667"/>
      <c r="S26" s="668"/>
    </row>
    <row r="27" spans="2:19" ht="18" customHeight="1" thickBot="1" x14ac:dyDescent="0.25">
      <c r="B27" s="676"/>
      <c r="C27" s="182">
        <v>0.6</v>
      </c>
      <c r="D27" s="56">
        <v>1</v>
      </c>
      <c r="E27" s="56">
        <v>1</v>
      </c>
      <c r="F27" s="56">
        <v>0</v>
      </c>
      <c r="G27" s="56">
        <f t="shared" si="0"/>
        <v>2</v>
      </c>
      <c r="H27" s="667"/>
      <c r="I27" s="668"/>
      <c r="J27" s="197"/>
      <c r="K27" s="661" t="s">
        <v>407</v>
      </c>
      <c r="L27" s="139" t="s">
        <v>398</v>
      </c>
      <c r="M27" s="55">
        <f>M21</f>
        <v>227</v>
      </c>
      <c r="N27" s="55">
        <f>N21+4</f>
        <v>167</v>
      </c>
      <c r="O27" s="55">
        <f>O21</f>
        <v>11</v>
      </c>
      <c r="P27" s="55">
        <f>P21</f>
        <v>0</v>
      </c>
      <c r="Q27" s="140">
        <f t="shared" si="3"/>
        <v>405</v>
      </c>
      <c r="R27" s="667"/>
      <c r="S27" s="668"/>
    </row>
    <row r="28" spans="2:19" ht="15" customHeight="1" x14ac:dyDescent="0.2">
      <c r="B28" s="674" t="s">
        <v>840</v>
      </c>
      <c r="C28" s="179" t="s">
        <v>398</v>
      </c>
      <c r="D28" s="54">
        <v>227</v>
      </c>
      <c r="E28" s="54">
        <v>163</v>
      </c>
      <c r="F28" s="54">
        <v>11</v>
      </c>
      <c r="G28" s="180">
        <f t="shared" si="0"/>
        <v>401</v>
      </c>
      <c r="H28" s="667"/>
      <c r="I28" s="668"/>
      <c r="J28" s="197"/>
      <c r="K28" s="662"/>
      <c r="L28" s="141" t="s">
        <v>403</v>
      </c>
      <c r="M28" s="56">
        <v>91</v>
      </c>
      <c r="N28" s="56">
        <v>18</v>
      </c>
      <c r="O28" s="56">
        <v>5</v>
      </c>
      <c r="P28" s="56">
        <v>0</v>
      </c>
      <c r="Q28" s="56">
        <f t="shared" si="3"/>
        <v>114</v>
      </c>
      <c r="R28" s="667"/>
      <c r="S28" s="668"/>
    </row>
    <row r="29" spans="2:19" x14ac:dyDescent="0.2">
      <c r="B29" s="675"/>
      <c r="C29" s="181" t="s">
        <v>403</v>
      </c>
      <c r="D29" s="56">
        <v>4</v>
      </c>
      <c r="E29" s="56">
        <v>2</v>
      </c>
      <c r="F29" s="56">
        <v>0</v>
      </c>
      <c r="G29" s="56">
        <f t="shared" si="0"/>
        <v>6</v>
      </c>
      <c r="H29" s="667" t="s">
        <v>409</v>
      </c>
      <c r="I29" s="668"/>
      <c r="J29" s="197"/>
      <c r="K29" s="663"/>
      <c r="L29" s="143">
        <v>0.6</v>
      </c>
      <c r="M29" s="56">
        <v>43</v>
      </c>
      <c r="N29" s="56">
        <v>4</v>
      </c>
      <c r="O29" s="56">
        <v>6</v>
      </c>
      <c r="P29" s="56">
        <v>0</v>
      </c>
      <c r="Q29" s="56">
        <f>SUM(M29:P29)</f>
        <v>53</v>
      </c>
      <c r="R29" s="667"/>
      <c r="S29" s="668"/>
    </row>
    <row r="30" spans="2:19" ht="15" customHeight="1" thickBot="1" x14ac:dyDescent="0.25">
      <c r="B30" s="676"/>
      <c r="C30" s="182" t="s">
        <v>831</v>
      </c>
      <c r="D30" s="57">
        <v>5</v>
      </c>
      <c r="E30" s="57">
        <v>4</v>
      </c>
      <c r="F30" s="57">
        <v>0</v>
      </c>
      <c r="G30" s="57">
        <f t="shared" si="0"/>
        <v>9</v>
      </c>
      <c r="H30" s="669"/>
      <c r="I30" s="670"/>
      <c r="J30" s="197"/>
      <c r="K30" s="661" t="s">
        <v>408</v>
      </c>
      <c r="L30" s="139" t="s">
        <v>398</v>
      </c>
      <c r="M30" s="55">
        <f>M24</f>
        <v>232</v>
      </c>
      <c r="N30" s="55">
        <f>N24</f>
        <v>163</v>
      </c>
      <c r="O30" s="55">
        <f>O24</f>
        <v>11</v>
      </c>
      <c r="P30" s="55">
        <f>P24</f>
        <v>0</v>
      </c>
      <c r="Q30" s="140">
        <f t="shared" ref="Q30:Q50" si="5">SUM(M30:P30)</f>
        <v>406</v>
      </c>
      <c r="R30" s="667"/>
      <c r="S30" s="668"/>
    </row>
    <row r="31" spans="2:19" ht="15" customHeight="1" x14ac:dyDescent="0.2">
      <c r="B31" s="674" t="s">
        <v>410</v>
      </c>
      <c r="C31" s="179" t="s">
        <v>398</v>
      </c>
      <c r="D31" s="54">
        <v>227</v>
      </c>
      <c r="E31" s="54">
        <v>163</v>
      </c>
      <c r="F31" s="54">
        <v>11</v>
      </c>
      <c r="G31" s="180">
        <f t="shared" si="0"/>
        <v>401</v>
      </c>
      <c r="H31" s="678"/>
      <c r="I31" s="679"/>
      <c r="J31" s="197"/>
      <c r="K31" s="662"/>
      <c r="L31" s="141" t="s">
        <v>403</v>
      </c>
      <c r="M31" s="56">
        <v>1</v>
      </c>
      <c r="N31" s="56">
        <f>N25-N28</f>
        <v>0</v>
      </c>
      <c r="O31" s="56">
        <f>O25-O28</f>
        <v>0</v>
      </c>
      <c r="P31" s="56">
        <v>0</v>
      </c>
      <c r="Q31" s="56">
        <f t="shared" si="5"/>
        <v>1</v>
      </c>
      <c r="R31" s="664"/>
      <c r="S31" s="665"/>
    </row>
    <row r="32" spans="2:19" x14ac:dyDescent="0.2">
      <c r="B32" s="675"/>
      <c r="C32" s="181" t="s">
        <v>403</v>
      </c>
      <c r="D32" s="56">
        <v>89</v>
      </c>
      <c r="E32" s="56">
        <v>64</v>
      </c>
      <c r="F32" s="56">
        <v>4</v>
      </c>
      <c r="G32" s="56">
        <f t="shared" si="0"/>
        <v>157</v>
      </c>
      <c r="H32" s="667"/>
      <c r="I32" s="668"/>
      <c r="J32" s="197"/>
      <c r="K32" s="663"/>
      <c r="L32" s="143">
        <v>0.6</v>
      </c>
      <c r="M32" s="56">
        <f>M26-M29</f>
        <v>0</v>
      </c>
      <c r="N32" s="56">
        <f>N26-N29</f>
        <v>0</v>
      </c>
      <c r="O32" s="56">
        <f>O26-O29</f>
        <v>0</v>
      </c>
      <c r="P32" s="56">
        <v>0</v>
      </c>
      <c r="Q32" s="56">
        <f t="shared" si="5"/>
        <v>0</v>
      </c>
      <c r="R32" s="667"/>
      <c r="S32" s="668"/>
    </row>
    <row r="33" spans="2:19" ht="15.75" customHeight="1" thickBot="1" x14ac:dyDescent="0.25">
      <c r="B33" s="676"/>
      <c r="C33" s="182">
        <v>0.6</v>
      </c>
      <c r="D33" s="56">
        <v>134</v>
      </c>
      <c r="E33" s="56">
        <v>95</v>
      </c>
      <c r="F33" s="56">
        <v>7</v>
      </c>
      <c r="G33" s="56">
        <f t="shared" si="0"/>
        <v>236</v>
      </c>
      <c r="H33" s="667"/>
      <c r="I33" s="668"/>
      <c r="J33" s="197"/>
      <c r="K33" s="661" t="s">
        <v>411</v>
      </c>
      <c r="L33" s="139" t="s">
        <v>398</v>
      </c>
      <c r="M33" s="55">
        <f>M12</f>
        <v>227</v>
      </c>
      <c r="N33" s="55">
        <f>N12</f>
        <v>163</v>
      </c>
      <c r="O33" s="55">
        <f>O12</f>
        <v>11</v>
      </c>
      <c r="P33" s="55">
        <f>P12</f>
        <v>0</v>
      </c>
      <c r="Q33" s="140">
        <f t="shared" si="5"/>
        <v>401</v>
      </c>
      <c r="R33" s="680"/>
      <c r="S33" s="681"/>
    </row>
    <row r="34" spans="2:19" ht="15" customHeight="1" x14ac:dyDescent="0.2">
      <c r="B34" s="674" t="s">
        <v>841</v>
      </c>
      <c r="C34" s="179" t="s">
        <v>398</v>
      </c>
      <c r="D34" s="54">
        <v>227</v>
      </c>
      <c r="E34" s="54">
        <v>163</v>
      </c>
      <c r="F34" s="54">
        <v>11</v>
      </c>
      <c r="G34" s="180">
        <f t="shared" si="0"/>
        <v>401</v>
      </c>
      <c r="H34" s="667"/>
      <c r="I34" s="668"/>
      <c r="J34" s="197"/>
      <c r="K34" s="662"/>
      <c r="L34" s="141" t="s">
        <v>403</v>
      </c>
      <c r="M34" s="56">
        <v>1</v>
      </c>
      <c r="N34" s="56">
        <v>0</v>
      </c>
      <c r="O34" s="56">
        <f>O19-O28</f>
        <v>0</v>
      </c>
      <c r="P34" s="56">
        <v>0</v>
      </c>
      <c r="Q34" s="56">
        <f t="shared" si="5"/>
        <v>1</v>
      </c>
      <c r="R34" s="667"/>
      <c r="S34" s="668"/>
    </row>
    <row r="35" spans="2:19" x14ac:dyDescent="0.2">
      <c r="B35" s="675"/>
      <c r="C35" s="181" t="s">
        <v>403</v>
      </c>
      <c r="D35" s="56">
        <v>88</v>
      </c>
      <c r="E35" s="56">
        <v>61</v>
      </c>
      <c r="F35" s="56">
        <v>4</v>
      </c>
      <c r="G35" s="56">
        <f t="shared" si="0"/>
        <v>153</v>
      </c>
      <c r="H35" s="667"/>
      <c r="I35" s="668"/>
      <c r="J35" s="197"/>
      <c r="K35" s="663"/>
      <c r="L35" s="143">
        <v>0.6</v>
      </c>
      <c r="M35" s="56">
        <v>0</v>
      </c>
      <c r="N35" s="56">
        <v>0</v>
      </c>
      <c r="O35" s="56">
        <f>O20-O29</f>
        <v>0</v>
      </c>
      <c r="P35" s="56">
        <v>0</v>
      </c>
      <c r="Q35" s="56">
        <f>SUM(M35:P35)</f>
        <v>0</v>
      </c>
      <c r="R35" s="667"/>
      <c r="S35" s="668"/>
    </row>
    <row r="36" spans="2:19" ht="17.25" customHeight="1" thickBot="1" x14ac:dyDescent="0.25">
      <c r="B36" s="676"/>
      <c r="C36" s="182">
        <v>0.6</v>
      </c>
      <c r="D36" s="56">
        <v>132</v>
      </c>
      <c r="E36" s="56">
        <v>92</v>
      </c>
      <c r="F36" s="56">
        <v>6</v>
      </c>
      <c r="G36" s="56">
        <f t="shared" si="0"/>
        <v>230</v>
      </c>
      <c r="H36" s="667"/>
      <c r="I36" s="668"/>
      <c r="J36" s="197"/>
      <c r="K36" s="661" t="s">
        <v>412</v>
      </c>
      <c r="L36" s="139" t="s">
        <v>398</v>
      </c>
      <c r="M36" s="55">
        <f>M37+M38</f>
        <v>217</v>
      </c>
      <c r="N36" s="55">
        <f>N37+N38</f>
        <v>131</v>
      </c>
      <c r="O36" s="55">
        <f>O37+O38</f>
        <v>4</v>
      </c>
      <c r="P36" s="55">
        <v>0</v>
      </c>
      <c r="Q36" s="140">
        <f t="shared" si="5"/>
        <v>352</v>
      </c>
      <c r="R36" s="664" t="s">
        <v>430</v>
      </c>
      <c r="S36" s="665"/>
    </row>
    <row r="37" spans="2:19" ht="13.5" customHeight="1" x14ac:dyDescent="0.2">
      <c r="B37" s="674" t="s">
        <v>413</v>
      </c>
      <c r="C37" s="179" t="s">
        <v>398</v>
      </c>
      <c r="D37" s="54">
        <v>227</v>
      </c>
      <c r="E37" s="54">
        <v>163</v>
      </c>
      <c r="F37" s="54">
        <v>11</v>
      </c>
      <c r="G37" s="180">
        <f t="shared" si="0"/>
        <v>401</v>
      </c>
      <c r="H37" s="667"/>
      <c r="I37" s="668"/>
      <c r="J37" s="197"/>
      <c r="K37" s="662"/>
      <c r="L37" s="141" t="s">
        <v>403</v>
      </c>
      <c r="M37" s="56">
        <v>87</v>
      </c>
      <c r="N37" s="56">
        <v>52</v>
      </c>
      <c r="O37" s="56">
        <v>2</v>
      </c>
      <c r="P37" s="56">
        <v>1</v>
      </c>
      <c r="Q37" s="56">
        <f t="shared" si="5"/>
        <v>142</v>
      </c>
      <c r="R37" s="664"/>
      <c r="S37" s="665"/>
    </row>
    <row r="38" spans="2:19" x14ac:dyDescent="0.2">
      <c r="B38" s="675"/>
      <c r="C38" s="181" t="s">
        <v>403</v>
      </c>
      <c r="D38" s="56">
        <v>1</v>
      </c>
      <c r="E38" s="56">
        <v>2</v>
      </c>
      <c r="F38" s="56">
        <v>0</v>
      </c>
      <c r="G38" s="56">
        <f t="shared" si="0"/>
        <v>3</v>
      </c>
      <c r="H38" s="667"/>
      <c r="I38" s="668"/>
      <c r="J38" s="197"/>
      <c r="K38" s="663"/>
      <c r="L38" s="143">
        <v>0.6</v>
      </c>
      <c r="M38" s="56">
        <v>130</v>
      </c>
      <c r="N38" s="56">
        <v>79</v>
      </c>
      <c r="O38" s="56">
        <v>2</v>
      </c>
      <c r="P38" s="56">
        <v>2</v>
      </c>
      <c r="Q38" s="56">
        <f t="shared" si="5"/>
        <v>213</v>
      </c>
      <c r="R38" s="664"/>
      <c r="S38" s="665"/>
    </row>
    <row r="39" spans="2:19" ht="14.25" customHeight="1" thickBot="1" x14ac:dyDescent="0.25">
      <c r="B39" s="676"/>
      <c r="C39" s="182">
        <v>0.6</v>
      </c>
      <c r="D39" s="56">
        <v>2</v>
      </c>
      <c r="E39" s="56">
        <v>4</v>
      </c>
      <c r="F39" s="56">
        <v>1</v>
      </c>
      <c r="G39" s="56">
        <f t="shared" si="0"/>
        <v>7</v>
      </c>
      <c r="H39" s="667"/>
      <c r="I39" s="668"/>
      <c r="J39" s="197"/>
      <c r="K39" s="661" t="s">
        <v>414</v>
      </c>
      <c r="L39" s="139" t="s">
        <v>398</v>
      </c>
      <c r="M39" s="55">
        <f>+M40+M41</f>
        <v>162</v>
      </c>
      <c r="N39" s="55">
        <f>N40+N41</f>
        <v>67</v>
      </c>
      <c r="O39" s="55">
        <f>O40+O41</f>
        <v>2</v>
      </c>
      <c r="P39" s="55">
        <v>0</v>
      </c>
      <c r="Q39" s="140">
        <f t="shared" si="5"/>
        <v>231</v>
      </c>
      <c r="R39" s="664" t="s">
        <v>430</v>
      </c>
      <c r="S39" s="665"/>
    </row>
    <row r="40" spans="2:19" ht="13.5" customHeight="1" x14ac:dyDescent="0.2">
      <c r="B40" s="674" t="s">
        <v>842</v>
      </c>
      <c r="C40" s="179" t="s">
        <v>398</v>
      </c>
      <c r="D40" s="54">
        <v>227</v>
      </c>
      <c r="E40" s="54">
        <v>163</v>
      </c>
      <c r="F40" s="54">
        <v>11</v>
      </c>
      <c r="G40" s="180">
        <f t="shared" si="0"/>
        <v>401</v>
      </c>
      <c r="H40" s="667"/>
      <c r="I40" s="668"/>
      <c r="J40" s="197"/>
      <c r="K40" s="662"/>
      <c r="L40" s="141" t="s">
        <v>403</v>
      </c>
      <c r="M40" s="56">
        <v>64</v>
      </c>
      <c r="N40" s="56">
        <v>27</v>
      </c>
      <c r="O40" s="56">
        <v>0.8</v>
      </c>
      <c r="P40" s="56">
        <v>0</v>
      </c>
      <c r="Q40" s="56">
        <f t="shared" si="5"/>
        <v>91.8</v>
      </c>
      <c r="R40" s="664"/>
      <c r="S40" s="665"/>
    </row>
    <row r="41" spans="2:19" x14ac:dyDescent="0.2">
      <c r="B41" s="675"/>
      <c r="C41" s="181" t="s">
        <v>403</v>
      </c>
      <c r="D41" s="56">
        <v>2</v>
      </c>
      <c r="E41" s="56">
        <v>2</v>
      </c>
      <c r="F41" s="56">
        <v>0</v>
      </c>
      <c r="G41" s="56">
        <v>0</v>
      </c>
      <c r="H41" s="667" t="s">
        <v>416</v>
      </c>
      <c r="I41" s="668"/>
      <c r="J41" s="197"/>
      <c r="K41" s="663"/>
      <c r="L41" s="145">
        <v>0.6</v>
      </c>
      <c r="M41" s="56">
        <v>98</v>
      </c>
      <c r="N41" s="58">
        <v>40</v>
      </c>
      <c r="O41" s="58">
        <v>1.2</v>
      </c>
      <c r="P41" s="58">
        <v>0</v>
      </c>
      <c r="Q41" s="58">
        <f t="shared" si="5"/>
        <v>139.19999999999999</v>
      </c>
      <c r="R41" s="664"/>
      <c r="S41" s="665"/>
    </row>
    <row r="42" spans="2:19" ht="17.25" customHeight="1" thickBot="1" x14ac:dyDescent="0.25">
      <c r="B42" s="677"/>
      <c r="C42" s="184">
        <v>0.6</v>
      </c>
      <c r="D42" s="57">
        <v>4</v>
      </c>
      <c r="E42" s="57">
        <v>3</v>
      </c>
      <c r="F42" s="57">
        <v>0</v>
      </c>
      <c r="G42" s="57">
        <f t="shared" ref="G42" si="6">+D42+E42+F42</f>
        <v>7</v>
      </c>
      <c r="H42" s="669"/>
      <c r="I42" s="670"/>
      <c r="J42" s="197"/>
      <c r="K42" s="661" t="s">
        <v>415</v>
      </c>
      <c r="L42" s="139" t="s">
        <v>398</v>
      </c>
      <c r="M42" s="55">
        <f>+M43+M44</f>
        <v>74</v>
      </c>
      <c r="N42" s="55">
        <f>N43+N44</f>
        <v>47</v>
      </c>
      <c r="O42" s="55">
        <f>O43+O44</f>
        <v>0</v>
      </c>
      <c r="P42" s="55">
        <v>0</v>
      </c>
      <c r="Q42" s="140">
        <f t="shared" si="5"/>
        <v>121</v>
      </c>
      <c r="R42" s="664" t="s">
        <v>430</v>
      </c>
      <c r="S42" s="665"/>
    </row>
    <row r="43" spans="2:19" ht="15" customHeight="1" x14ac:dyDescent="0.2">
      <c r="B43" s="53"/>
      <c r="K43" s="662"/>
      <c r="L43" s="141" t="s">
        <v>403</v>
      </c>
      <c r="M43" s="56">
        <v>30</v>
      </c>
      <c r="N43" s="56">
        <v>19</v>
      </c>
      <c r="O43" s="56">
        <v>0</v>
      </c>
      <c r="P43" s="56">
        <v>0</v>
      </c>
      <c r="Q43" s="56">
        <f t="shared" si="5"/>
        <v>49</v>
      </c>
      <c r="R43" s="664"/>
      <c r="S43" s="665"/>
    </row>
    <row r="44" spans="2:19" ht="15.75" customHeight="1" x14ac:dyDescent="0.2">
      <c r="B44" s="53"/>
      <c r="K44" s="663"/>
      <c r="L44" s="145">
        <v>0.6</v>
      </c>
      <c r="M44" s="58">
        <v>44</v>
      </c>
      <c r="N44" s="58">
        <v>28</v>
      </c>
      <c r="O44" s="58">
        <v>0</v>
      </c>
      <c r="P44" s="58">
        <v>0</v>
      </c>
      <c r="Q44" s="58">
        <f t="shared" si="5"/>
        <v>72</v>
      </c>
      <c r="R44" s="664"/>
      <c r="S44" s="665"/>
    </row>
    <row r="45" spans="2:19" ht="27" customHeight="1" x14ac:dyDescent="0.2">
      <c r="B45" s="671" t="s">
        <v>843</v>
      </c>
      <c r="C45" s="671"/>
      <c r="D45" s="671"/>
      <c r="E45" s="671"/>
      <c r="F45" s="671"/>
      <c r="G45" s="671"/>
      <c r="H45" s="671"/>
      <c r="I45" s="671"/>
      <c r="J45" s="196"/>
      <c r="K45" s="661" t="s">
        <v>417</v>
      </c>
      <c r="L45" s="139" t="s">
        <v>398</v>
      </c>
      <c r="M45" s="55">
        <f>+M46+M47</f>
        <v>87</v>
      </c>
      <c r="N45" s="55">
        <f>N46+N47</f>
        <v>26</v>
      </c>
      <c r="O45" s="55">
        <f>O46+O47</f>
        <v>3.2</v>
      </c>
      <c r="P45" s="55">
        <v>0</v>
      </c>
      <c r="Q45" s="140">
        <f t="shared" si="5"/>
        <v>116.2</v>
      </c>
      <c r="R45" s="664" t="s">
        <v>430</v>
      </c>
      <c r="S45" s="665"/>
    </row>
    <row r="46" spans="2:19" x14ac:dyDescent="0.2">
      <c r="B46" s="53"/>
      <c r="K46" s="662"/>
      <c r="L46" s="141" t="s">
        <v>403</v>
      </c>
      <c r="M46" s="56">
        <v>35</v>
      </c>
      <c r="N46" s="56">
        <v>10</v>
      </c>
      <c r="O46" s="56">
        <v>1.2</v>
      </c>
      <c r="P46" s="56">
        <v>1</v>
      </c>
      <c r="Q46" s="56">
        <f t="shared" si="5"/>
        <v>47.2</v>
      </c>
      <c r="R46" s="664"/>
      <c r="S46" s="665"/>
    </row>
    <row r="47" spans="2:19" x14ac:dyDescent="0.2">
      <c r="B47" s="53"/>
      <c r="K47" s="663"/>
      <c r="L47" s="145">
        <v>0.6</v>
      </c>
      <c r="M47" s="58">
        <v>52</v>
      </c>
      <c r="N47" s="58">
        <v>16</v>
      </c>
      <c r="O47" s="58">
        <v>2</v>
      </c>
      <c r="P47" s="58">
        <v>2</v>
      </c>
      <c r="Q47" s="58">
        <f t="shared" si="5"/>
        <v>72</v>
      </c>
      <c r="R47" s="664"/>
      <c r="S47" s="665"/>
    </row>
    <row r="48" spans="2:19" ht="24.75" customHeight="1" x14ac:dyDescent="0.2">
      <c r="B48" s="53"/>
      <c r="K48" s="661" t="s">
        <v>720</v>
      </c>
      <c r="L48" s="139" t="s">
        <v>398</v>
      </c>
      <c r="M48" s="55">
        <f>+M49+M50</f>
        <v>225</v>
      </c>
      <c r="N48" s="55">
        <f>N49+N50</f>
        <v>100</v>
      </c>
      <c r="O48" s="55">
        <f>O49+O50</f>
        <v>12</v>
      </c>
      <c r="P48" s="55">
        <f>P12</f>
        <v>0</v>
      </c>
      <c r="Q48" s="140">
        <f t="shared" si="5"/>
        <v>337</v>
      </c>
      <c r="R48" s="664" t="s">
        <v>430</v>
      </c>
      <c r="S48" s="665"/>
    </row>
    <row r="49" spans="2:19" ht="45.75" customHeight="1" x14ac:dyDescent="0.2">
      <c r="B49" s="53"/>
      <c r="K49" s="662"/>
      <c r="L49" s="141" t="s">
        <v>403</v>
      </c>
      <c r="M49" s="56">
        <v>90</v>
      </c>
      <c r="N49" s="56">
        <v>40</v>
      </c>
      <c r="O49" s="56">
        <v>5</v>
      </c>
      <c r="P49" s="56">
        <v>0</v>
      </c>
      <c r="Q49" s="56">
        <f t="shared" si="5"/>
        <v>135</v>
      </c>
      <c r="R49" s="672"/>
      <c r="S49" s="673"/>
    </row>
    <row r="50" spans="2:19" x14ac:dyDescent="0.2">
      <c r="B50" s="53"/>
      <c r="K50" s="663"/>
      <c r="L50" s="145">
        <v>0.6</v>
      </c>
      <c r="M50" s="58">
        <v>135</v>
      </c>
      <c r="N50" s="58">
        <v>60</v>
      </c>
      <c r="O50" s="58">
        <v>7</v>
      </c>
      <c r="P50" s="58">
        <v>0</v>
      </c>
      <c r="Q50" s="58">
        <f t="shared" si="5"/>
        <v>202</v>
      </c>
      <c r="R50" s="664"/>
      <c r="S50" s="665"/>
    </row>
    <row r="51" spans="2:19" ht="27" customHeight="1" x14ac:dyDescent="0.2">
      <c r="B51" s="53"/>
      <c r="K51" s="661" t="s">
        <v>418</v>
      </c>
      <c r="L51" s="139" t="s">
        <v>398</v>
      </c>
      <c r="M51" s="55">
        <f>+M52+M53</f>
        <v>323</v>
      </c>
      <c r="N51" s="55">
        <f>N52+N53</f>
        <v>140</v>
      </c>
      <c r="O51" s="55">
        <f>O52+O53</f>
        <v>5</v>
      </c>
      <c r="P51" s="55">
        <f>P39+P42+P45</f>
        <v>0</v>
      </c>
      <c r="Q51" s="140">
        <f t="shared" ref="Q51:Q56" si="7">SUM(M51:P51)</f>
        <v>468</v>
      </c>
      <c r="R51" s="664" t="s">
        <v>430</v>
      </c>
      <c r="S51" s="665"/>
    </row>
    <row r="52" spans="2:19" x14ac:dyDescent="0.2">
      <c r="B52" s="53"/>
      <c r="K52" s="662"/>
      <c r="L52" s="141" t="s">
        <v>403</v>
      </c>
      <c r="M52" s="56">
        <v>129</v>
      </c>
      <c r="N52" s="56">
        <v>56</v>
      </c>
      <c r="O52" s="56">
        <v>2</v>
      </c>
      <c r="P52" s="56">
        <v>2</v>
      </c>
      <c r="Q52" s="56">
        <f t="shared" si="7"/>
        <v>189</v>
      </c>
      <c r="R52" s="664"/>
      <c r="S52" s="665"/>
    </row>
    <row r="53" spans="2:19" x14ac:dyDescent="0.2">
      <c r="B53" s="53"/>
      <c r="K53" s="663"/>
      <c r="L53" s="145">
        <v>0.6</v>
      </c>
      <c r="M53" s="58">
        <v>194</v>
      </c>
      <c r="N53" s="58">
        <v>84</v>
      </c>
      <c r="O53" s="58">
        <v>3</v>
      </c>
      <c r="P53" s="58">
        <f>P41+P44+P47</f>
        <v>2</v>
      </c>
      <c r="Q53" s="58">
        <f t="shared" si="7"/>
        <v>283</v>
      </c>
      <c r="R53" s="664"/>
      <c r="S53" s="665"/>
    </row>
    <row r="54" spans="2:19" ht="21" customHeight="1" x14ac:dyDescent="0.2">
      <c r="B54" s="53"/>
      <c r="K54" s="661" t="s">
        <v>419</v>
      </c>
      <c r="L54" s="139" t="s">
        <v>398</v>
      </c>
      <c r="M54" s="55">
        <f>M39+M42+M45</f>
        <v>323</v>
      </c>
      <c r="N54" s="55">
        <f>N12</f>
        <v>163</v>
      </c>
      <c r="O54" s="55">
        <f>O12</f>
        <v>11</v>
      </c>
      <c r="P54" s="55">
        <f>P12</f>
        <v>0</v>
      </c>
      <c r="Q54" s="140">
        <f t="shared" si="7"/>
        <v>497</v>
      </c>
      <c r="R54" s="664" t="s">
        <v>430</v>
      </c>
      <c r="S54" s="665"/>
    </row>
    <row r="55" spans="2:19" ht="15.75" customHeight="1" x14ac:dyDescent="0.2">
      <c r="B55" s="53"/>
      <c r="K55" s="662"/>
      <c r="L55" s="141" t="s">
        <v>403</v>
      </c>
      <c r="M55" s="58">
        <v>0</v>
      </c>
      <c r="N55" s="56">
        <v>0</v>
      </c>
      <c r="O55" s="56">
        <v>0</v>
      </c>
      <c r="P55" s="56">
        <v>0</v>
      </c>
      <c r="Q55" s="56">
        <f t="shared" si="7"/>
        <v>0</v>
      </c>
      <c r="R55" s="667"/>
      <c r="S55" s="668"/>
    </row>
    <row r="56" spans="2:19" ht="13.5" thickBot="1" x14ac:dyDescent="0.25">
      <c r="B56" s="53"/>
      <c r="K56" s="666"/>
      <c r="L56" s="146">
        <v>0.6</v>
      </c>
      <c r="M56" s="57">
        <v>0</v>
      </c>
      <c r="N56" s="57">
        <v>0</v>
      </c>
      <c r="O56" s="57">
        <v>0</v>
      </c>
      <c r="P56" s="57">
        <v>0</v>
      </c>
      <c r="Q56" s="57">
        <f t="shared" si="7"/>
        <v>0</v>
      </c>
      <c r="R56" s="669"/>
      <c r="S56" s="670"/>
    </row>
    <row r="57" spans="2:19" ht="12.75" customHeight="1" x14ac:dyDescent="0.2">
      <c r="B57" s="53"/>
    </row>
    <row r="58" spans="2:19" x14ac:dyDescent="0.2">
      <c r="B58" s="53"/>
      <c r="K58" s="53" t="s">
        <v>730</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3"/>
  <sheetViews>
    <sheetView showGridLines="0" tabSelected="1" zoomScale="50" zoomScaleNormal="50" zoomScalePageLayoutView="95" workbookViewId="0">
      <pane xSplit="1" topLeftCell="B1" activePane="topRight" state="frozen"/>
      <selection pane="topRight" activeCell="L15" sqref="L15:M15"/>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97"/>
      <c r="C1" s="298"/>
      <c r="D1" s="298"/>
      <c r="E1" s="298"/>
      <c r="F1" s="298"/>
      <c r="G1" s="298"/>
      <c r="H1" s="298"/>
      <c r="I1" s="298"/>
      <c r="J1" s="298"/>
      <c r="K1" s="298"/>
      <c r="L1" s="298"/>
      <c r="M1" s="298"/>
      <c r="N1" s="298"/>
      <c r="O1" s="298"/>
      <c r="P1" s="298"/>
      <c r="Q1" s="298"/>
      <c r="R1" s="298"/>
      <c r="S1" s="298"/>
      <c r="T1" s="298"/>
      <c r="U1" s="299"/>
    </row>
    <row r="2" spans="1:21" ht="25.5" customHeight="1" x14ac:dyDescent="0.2">
      <c r="B2" s="892" t="s">
        <v>136</v>
      </c>
      <c r="C2" s="893"/>
      <c r="D2" s="893"/>
      <c r="E2" s="893"/>
      <c r="F2" s="893"/>
      <c r="G2" s="893"/>
      <c r="H2" s="893"/>
      <c r="I2" s="893"/>
      <c r="J2" s="893"/>
      <c r="K2" s="893"/>
      <c r="L2" s="893"/>
      <c r="M2" s="893"/>
      <c r="N2" s="893"/>
      <c r="O2" s="893"/>
      <c r="P2" s="893"/>
      <c r="Q2" s="893"/>
      <c r="R2" s="893"/>
      <c r="S2" s="893"/>
      <c r="T2" s="893"/>
      <c r="U2" s="894"/>
    </row>
    <row r="3" spans="1:21" ht="21.75" customHeight="1" x14ac:dyDescent="0.2">
      <c r="A3" s="1" t="s">
        <v>707</v>
      </c>
      <c r="B3" s="895" t="s">
        <v>137</v>
      </c>
      <c r="C3" s="896"/>
      <c r="D3" s="896"/>
      <c r="E3" s="896"/>
      <c r="F3" s="896"/>
      <c r="G3" s="896"/>
      <c r="H3" s="896"/>
      <c r="I3" s="896"/>
      <c r="J3" s="896"/>
      <c r="K3" s="896"/>
      <c r="L3" s="896"/>
      <c r="M3" s="896"/>
      <c r="N3" s="896"/>
      <c r="O3" s="896"/>
      <c r="P3" s="896"/>
      <c r="Q3" s="896"/>
      <c r="R3" s="896"/>
      <c r="S3" s="896"/>
      <c r="T3" s="896"/>
      <c r="U3" s="897"/>
    </row>
    <row r="4" spans="1:21" ht="21" customHeight="1" x14ac:dyDescent="0.2">
      <c r="B4" s="781" t="s">
        <v>138</v>
      </c>
      <c r="C4" s="781"/>
      <c r="D4" s="782" t="s">
        <v>139</v>
      </c>
      <c r="E4" s="782"/>
      <c r="F4" s="898" t="s">
        <v>140</v>
      </c>
      <c r="G4" s="783" t="s">
        <v>141</v>
      </c>
      <c r="H4" s="783"/>
      <c r="I4" s="783"/>
      <c r="J4" s="783"/>
      <c r="K4" s="783"/>
      <c r="L4" s="900"/>
      <c r="M4" s="901"/>
      <c r="N4" s="900" t="s">
        <v>142</v>
      </c>
      <c r="O4" s="902"/>
      <c r="P4" s="902"/>
      <c r="Q4" s="902"/>
      <c r="R4" s="901"/>
      <c r="S4" s="903" t="s">
        <v>99</v>
      </c>
      <c r="T4" s="904"/>
      <c r="U4" s="905"/>
    </row>
    <row r="5" spans="1:21" ht="47.25" customHeight="1" x14ac:dyDescent="0.2">
      <c r="B5" s="781"/>
      <c r="C5" s="781"/>
      <c r="D5" s="782"/>
      <c r="E5" s="782"/>
      <c r="F5" s="899"/>
      <c r="G5" s="763" t="s">
        <v>143</v>
      </c>
      <c r="H5" s="782"/>
      <c r="I5" s="782"/>
      <c r="J5" s="763" t="s">
        <v>144</v>
      </c>
      <c r="K5" s="763"/>
      <c r="L5" s="763" t="s">
        <v>145</v>
      </c>
      <c r="M5" s="763"/>
      <c r="N5" s="218" t="s">
        <v>146</v>
      </c>
      <c r="O5" s="218" t="s">
        <v>147</v>
      </c>
      <c r="P5" s="29" t="s">
        <v>148</v>
      </c>
      <c r="Q5" s="909" t="s">
        <v>149</v>
      </c>
      <c r="R5" s="910"/>
      <c r="S5" s="906"/>
      <c r="T5" s="907"/>
      <c r="U5" s="908"/>
    </row>
    <row r="6" spans="1:21" ht="39.75" customHeight="1" x14ac:dyDescent="0.25">
      <c r="B6" s="246" t="s">
        <v>150</v>
      </c>
      <c r="C6" s="248"/>
      <c r="D6" s="855" t="s">
        <v>151</v>
      </c>
      <c r="E6" s="856"/>
      <c r="F6" s="79" t="s">
        <v>152</v>
      </c>
      <c r="G6" s="811"/>
      <c r="H6" s="811"/>
      <c r="I6" s="811"/>
      <c r="J6" s="439" t="s">
        <v>153</v>
      </c>
      <c r="K6" s="439"/>
      <c r="L6" s="858"/>
      <c r="M6" s="858"/>
      <c r="N6" s="109">
        <v>5268448465</v>
      </c>
      <c r="O6" s="30"/>
      <c r="P6" s="31"/>
      <c r="Q6" s="884">
        <v>0</v>
      </c>
      <c r="R6" s="885">
        <v>0</v>
      </c>
      <c r="S6" s="214"/>
      <c r="T6" s="215"/>
      <c r="U6" s="216"/>
    </row>
    <row r="7" spans="1:21" ht="39.75" customHeight="1" x14ac:dyDescent="0.25">
      <c r="B7" s="246" t="s">
        <v>154</v>
      </c>
      <c r="C7" s="248"/>
      <c r="D7" s="855" t="s">
        <v>151</v>
      </c>
      <c r="E7" s="856"/>
      <c r="F7" s="79" t="s">
        <v>152</v>
      </c>
      <c r="G7" s="811"/>
      <c r="H7" s="811"/>
      <c r="I7" s="811"/>
      <c r="J7" s="857" t="s">
        <v>155</v>
      </c>
      <c r="K7" s="857"/>
      <c r="L7" s="857"/>
      <c r="M7" s="857"/>
      <c r="N7" s="32">
        <v>20324681095</v>
      </c>
      <c r="O7" s="30"/>
      <c r="P7" s="31"/>
      <c r="Q7" s="884">
        <v>0</v>
      </c>
      <c r="R7" s="885">
        <v>0</v>
      </c>
      <c r="S7" s="214"/>
      <c r="T7" s="215"/>
      <c r="U7" s="216"/>
    </row>
    <row r="8" spans="1:21" ht="39.75" customHeight="1" x14ac:dyDescent="0.25">
      <c r="B8" s="246" t="s">
        <v>156</v>
      </c>
      <c r="C8" s="248"/>
      <c r="D8" s="855" t="s">
        <v>151</v>
      </c>
      <c r="E8" s="856"/>
      <c r="F8" s="79" t="s">
        <v>152</v>
      </c>
      <c r="G8" s="811"/>
      <c r="H8" s="811"/>
      <c r="I8" s="811"/>
      <c r="J8" s="857" t="s">
        <v>157</v>
      </c>
      <c r="K8" s="857"/>
      <c r="L8" s="857"/>
      <c r="M8" s="857"/>
      <c r="N8" s="32">
        <v>26799206349</v>
      </c>
      <c r="O8" s="30"/>
      <c r="P8" s="31"/>
      <c r="Q8" s="884">
        <v>0</v>
      </c>
      <c r="R8" s="885">
        <v>0</v>
      </c>
      <c r="S8" s="214"/>
      <c r="T8" s="215"/>
      <c r="U8" s="216"/>
    </row>
    <row r="9" spans="1:21" ht="131.25" customHeight="1" x14ac:dyDescent="0.25">
      <c r="B9" s="246" t="s">
        <v>158</v>
      </c>
      <c r="C9" s="248"/>
      <c r="D9" s="855" t="s">
        <v>151</v>
      </c>
      <c r="E9" s="856"/>
      <c r="F9" s="79" t="s">
        <v>152</v>
      </c>
      <c r="G9" s="811"/>
      <c r="H9" s="811"/>
      <c r="I9" s="811"/>
      <c r="J9" s="857" t="s">
        <v>159</v>
      </c>
      <c r="K9" s="857"/>
      <c r="L9" s="857"/>
      <c r="M9" s="857"/>
      <c r="N9" s="33">
        <v>62112039495.099998</v>
      </c>
      <c r="O9" s="221"/>
      <c r="P9" s="34"/>
      <c r="Q9" s="884">
        <v>0</v>
      </c>
      <c r="R9" s="885">
        <v>0</v>
      </c>
      <c r="S9" s="886" t="s">
        <v>502</v>
      </c>
      <c r="T9" s="887"/>
      <c r="U9" s="888"/>
    </row>
    <row r="10" spans="1:21" ht="48.75" customHeight="1" x14ac:dyDescent="0.25">
      <c r="B10" s="246" t="s">
        <v>160</v>
      </c>
      <c r="C10" s="248"/>
      <c r="D10" s="855" t="s">
        <v>151</v>
      </c>
      <c r="E10" s="856"/>
      <c r="F10" s="79" t="s">
        <v>152</v>
      </c>
      <c r="G10" s="811"/>
      <c r="H10" s="811"/>
      <c r="I10" s="811"/>
      <c r="J10" s="857" t="s">
        <v>161</v>
      </c>
      <c r="K10" s="857"/>
      <c r="L10" s="857"/>
      <c r="M10" s="857"/>
      <c r="N10" s="33">
        <v>48547865289.099998</v>
      </c>
      <c r="O10" s="221"/>
      <c r="P10" s="34"/>
      <c r="Q10" s="884">
        <v>0</v>
      </c>
      <c r="R10" s="885">
        <v>0</v>
      </c>
      <c r="S10" s="889"/>
      <c r="T10" s="890"/>
      <c r="U10" s="891"/>
    </row>
    <row r="11" spans="1:21" ht="39.75" customHeight="1" x14ac:dyDescent="0.25">
      <c r="B11" s="246" t="s">
        <v>162</v>
      </c>
      <c r="C11" s="248"/>
      <c r="D11" s="855" t="s">
        <v>151</v>
      </c>
      <c r="E11" s="856"/>
      <c r="F11" s="79" t="s">
        <v>152</v>
      </c>
      <c r="G11" s="811"/>
      <c r="H11" s="811"/>
      <c r="I11" s="811"/>
      <c r="J11" s="857" t="s">
        <v>163</v>
      </c>
      <c r="K11" s="857"/>
      <c r="L11" s="857"/>
      <c r="M11" s="857"/>
      <c r="N11" s="33">
        <v>49940241269.099998</v>
      </c>
      <c r="O11" s="221"/>
      <c r="P11" s="34"/>
      <c r="Q11" s="884">
        <v>0</v>
      </c>
      <c r="R11" s="885">
        <v>0</v>
      </c>
      <c r="S11" s="214"/>
      <c r="T11" s="215"/>
      <c r="U11" s="216"/>
    </row>
    <row r="12" spans="1:21" ht="39.75" customHeight="1" x14ac:dyDescent="0.25">
      <c r="B12" s="246" t="s">
        <v>164</v>
      </c>
      <c r="C12" s="248"/>
      <c r="D12" s="855" t="s">
        <v>151</v>
      </c>
      <c r="E12" s="856"/>
      <c r="F12" s="79" t="s">
        <v>152</v>
      </c>
      <c r="G12" s="811"/>
      <c r="H12" s="811"/>
      <c r="I12" s="811"/>
      <c r="J12" s="857" t="s">
        <v>165</v>
      </c>
      <c r="K12" s="857"/>
      <c r="L12" s="857"/>
      <c r="M12" s="857"/>
      <c r="N12" s="33">
        <v>42430490883.199997</v>
      </c>
      <c r="O12" s="221"/>
      <c r="P12" s="34"/>
      <c r="Q12" s="884">
        <v>0</v>
      </c>
      <c r="R12" s="885">
        <v>0</v>
      </c>
      <c r="S12" s="214"/>
      <c r="T12" s="215"/>
      <c r="U12" s="216"/>
    </row>
    <row r="13" spans="1:21" ht="39.75" customHeight="1" x14ac:dyDescent="0.25">
      <c r="B13" s="246" t="s">
        <v>166</v>
      </c>
      <c r="C13" s="248"/>
      <c r="D13" s="855" t="s">
        <v>151</v>
      </c>
      <c r="E13" s="856"/>
      <c r="F13" s="79" t="s">
        <v>152</v>
      </c>
      <c r="G13" s="811"/>
      <c r="H13" s="811"/>
      <c r="I13" s="811"/>
      <c r="J13" s="857" t="s">
        <v>167</v>
      </c>
      <c r="K13" s="857"/>
      <c r="L13" s="857"/>
      <c r="M13" s="857"/>
      <c r="N13" s="33">
        <v>24948005269.599998</v>
      </c>
      <c r="O13" s="221"/>
      <c r="P13" s="35"/>
      <c r="Q13" s="884">
        <v>0</v>
      </c>
      <c r="R13" s="885">
        <v>0</v>
      </c>
      <c r="S13" s="214"/>
      <c r="T13" s="215"/>
      <c r="U13" s="216"/>
    </row>
    <row r="14" spans="1:21" ht="39.75" customHeight="1" x14ac:dyDescent="0.25">
      <c r="B14" s="875"/>
      <c r="C14" s="876"/>
      <c r="D14" s="877"/>
      <c r="E14" s="878"/>
      <c r="F14" s="36"/>
      <c r="G14" s="879"/>
      <c r="H14" s="879"/>
      <c r="I14" s="879"/>
      <c r="J14" s="880"/>
      <c r="K14" s="880"/>
      <c r="L14" s="881"/>
      <c r="M14" s="881"/>
      <c r="N14" s="111">
        <f>SUM(N6:N13)</f>
        <v>280370978115.09998</v>
      </c>
      <c r="O14" s="37"/>
      <c r="P14" s="38"/>
      <c r="Q14" s="882">
        <v>0</v>
      </c>
      <c r="R14" s="883">
        <v>0</v>
      </c>
      <c r="S14" s="874"/>
      <c r="T14" s="874"/>
      <c r="U14" s="874"/>
    </row>
    <row r="15" spans="1:21" ht="39.75" customHeight="1" x14ac:dyDescent="0.2">
      <c r="B15" s="246"/>
      <c r="C15" s="248"/>
      <c r="D15" s="855" t="s">
        <v>151</v>
      </c>
      <c r="E15" s="856"/>
      <c r="F15" s="79" t="s">
        <v>152</v>
      </c>
      <c r="G15" s="762">
        <v>3111530718</v>
      </c>
      <c r="H15" s="762"/>
      <c r="I15" s="762"/>
      <c r="J15" s="439"/>
      <c r="K15" s="439"/>
      <c r="L15" s="857" t="s">
        <v>168</v>
      </c>
      <c r="M15" s="857"/>
      <c r="N15" s="109"/>
      <c r="O15" s="59">
        <f>123.78/111.82</f>
        <v>1.1069576104453587</v>
      </c>
      <c r="P15" s="39" t="s">
        <v>169</v>
      </c>
      <c r="Q15" s="859">
        <f t="shared" ref="Q15:Q78" si="0">+G15/O15</f>
        <v>2810885158.2384872</v>
      </c>
      <c r="R15" s="860"/>
      <c r="S15" s="257"/>
      <c r="T15" s="257"/>
      <c r="U15" s="257"/>
    </row>
    <row r="16" spans="1:21" ht="39.75" customHeight="1" x14ac:dyDescent="0.2">
      <c r="B16" s="246"/>
      <c r="C16" s="248"/>
      <c r="D16" s="855" t="s">
        <v>151</v>
      </c>
      <c r="E16" s="856"/>
      <c r="F16" s="79" t="s">
        <v>152</v>
      </c>
      <c r="G16" s="767">
        <v>5503863348.5</v>
      </c>
      <c r="H16" s="835"/>
      <c r="I16" s="768"/>
      <c r="J16" s="873"/>
      <c r="K16" s="873"/>
      <c r="L16" s="857" t="s">
        <v>170</v>
      </c>
      <c r="M16" s="857"/>
      <c r="N16" s="32"/>
      <c r="O16" s="59">
        <f>123.78/111.82</f>
        <v>1.1069576104453587</v>
      </c>
      <c r="P16" s="39" t="s">
        <v>169</v>
      </c>
      <c r="Q16" s="859">
        <f t="shared" si="0"/>
        <v>4972063335.1855707</v>
      </c>
      <c r="R16" s="860"/>
      <c r="S16" s="257"/>
      <c r="T16" s="257"/>
      <c r="U16" s="257"/>
    </row>
    <row r="17" spans="2:21" ht="39.75" customHeight="1" x14ac:dyDescent="0.2">
      <c r="B17" s="246"/>
      <c r="C17" s="248"/>
      <c r="D17" s="855" t="s">
        <v>151</v>
      </c>
      <c r="E17" s="856"/>
      <c r="F17" s="79" t="s">
        <v>152</v>
      </c>
      <c r="G17" s="767">
        <v>263457714</v>
      </c>
      <c r="H17" s="835"/>
      <c r="I17" s="768"/>
      <c r="J17" s="873"/>
      <c r="K17" s="873"/>
      <c r="L17" s="857" t="s">
        <v>171</v>
      </c>
      <c r="M17" s="857"/>
      <c r="N17" s="32"/>
      <c r="O17" s="59">
        <f>123.78/111.82</f>
        <v>1.1069576104453587</v>
      </c>
      <c r="P17" s="39" t="s">
        <v>169</v>
      </c>
      <c r="Q17" s="859">
        <f t="shared" si="0"/>
        <v>238001628.53029567</v>
      </c>
      <c r="R17" s="860"/>
      <c r="S17" s="257"/>
      <c r="T17" s="257"/>
      <c r="U17" s="257"/>
    </row>
    <row r="18" spans="2:21" ht="39.75" customHeight="1" x14ac:dyDescent="0.2">
      <c r="B18" s="246"/>
      <c r="C18" s="248"/>
      <c r="D18" s="855" t="s">
        <v>151</v>
      </c>
      <c r="E18" s="856"/>
      <c r="F18" s="79" t="s">
        <v>152</v>
      </c>
      <c r="G18" s="767">
        <v>1636965150</v>
      </c>
      <c r="H18" s="835"/>
      <c r="I18" s="768"/>
      <c r="J18" s="866"/>
      <c r="K18" s="857"/>
      <c r="L18" s="857" t="s">
        <v>172</v>
      </c>
      <c r="M18" s="857"/>
      <c r="N18" s="32"/>
      <c r="O18" s="59">
        <f>123.78/111.82</f>
        <v>1.1069576104453587</v>
      </c>
      <c r="P18" s="39" t="s">
        <v>169</v>
      </c>
      <c r="Q18" s="859">
        <f t="shared" si="0"/>
        <v>1478796599.3940861</v>
      </c>
      <c r="R18" s="860"/>
      <c r="S18" s="257"/>
      <c r="T18" s="257"/>
      <c r="U18" s="257"/>
    </row>
    <row r="19" spans="2:21" ht="33.75" customHeight="1" x14ac:dyDescent="0.2">
      <c r="B19" s="246"/>
      <c r="C19" s="248"/>
      <c r="D19" s="855" t="s">
        <v>151</v>
      </c>
      <c r="E19" s="856"/>
      <c r="F19" s="79" t="s">
        <v>152</v>
      </c>
      <c r="G19" s="767">
        <v>2728275250</v>
      </c>
      <c r="H19" s="835"/>
      <c r="I19" s="768"/>
      <c r="J19" s="873"/>
      <c r="K19" s="873"/>
      <c r="L19" s="857" t="s">
        <v>173</v>
      </c>
      <c r="M19" s="857"/>
      <c r="N19" s="32"/>
      <c r="O19" s="112">
        <f>124.62/111.82</f>
        <v>1.1144696834197818</v>
      </c>
      <c r="P19" s="40" t="s">
        <v>174</v>
      </c>
      <c r="Q19" s="859">
        <f t="shared" si="0"/>
        <v>2448047973.4793773</v>
      </c>
      <c r="R19" s="860"/>
      <c r="S19" s="257"/>
      <c r="T19" s="257"/>
      <c r="U19" s="257"/>
    </row>
    <row r="20" spans="2:21" ht="30" customHeight="1" x14ac:dyDescent="0.2">
      <c r="B20" s="246"/>
      <c r="C20" s="248"/>
      <c r="D20" s="855" t="s">
        <v>151</v>
      </c>
      <c r="E20" s="856"/>
      <c r="F20" s="79" t="s">
        <v>152</v>
      </c>
      <c r="G20" s="767">
        <v>621675000</v>
      </c>
      <c r="H20" s="835"/>
      <c r="I20" s="768"/>
      <c r="J20" s="872"/>
      <c r="K20" s="872"/>
      <c r="L20" s="857" t="s">
        <v>175</v>
      </c>
      <c r="M20" s="857"/>
      <c r="N20" s="32"/>
      <c r="O20" s="112">
        <f>125.37/111.82</f>
        <v>1.1211768914326596</v>
      </c>
      <c r="P20" s="40" t="s">
        <v>176</v>
      </c>
      <c r="Q20" s="859">
        <f t="shared" si="0"/>
        <v>554484314.42928934</v>
      </c>
      <c r="R20" s="860"/>
      <c r="S20" s="257"/>
      <c r="T20" s="257"/>
      <c r="U20" s="257"/>
    </row>
    <row r="21" spans="2:21" ht="30" customHeight="1" x14ac:dyDescent="0.2">
      <c r="B21" s="246"/>
      <c r="C21" s="248"/>
      <c r="D21" s="855" t="s">
        <v>151</v>
      </c>
      <c r="E21" s="856"/>
      <c r="F21" s="79" t="s">
        <v>152</v>
      </c>
      <c r="G21" s="767">
        <v>764295785</v>
      </c>
      <c r="H21" s="835"/>
      <c r="I21" s="768"/>
      <c r="J21" s="872"/>
      <c r="K21" s="872"/>
      <c r="L21" s="857" t="s">
        <v>177</v>
      </c>
      <c r="M21" s="857"/>
      <c r="N21" s="32"/>
      <c r="O21" s="112">
        <f>125.37/111.82</f>
        <v>1.1211768914326596</v>
      </c>
      <c r="P21" s="40" t="s">
        <v>176</v>
      </c>
      <c r="Q21" s="859">
        <f t="shared" si="0"/>
        <v>681690633.15545988</v>
      </c>
      <c r="R21" s="860"/>
      <c r="S21" s="257"/>
      <c r="T21" s="257"/>
      <c r="U21" s="257"/>
    </row>
    <row r="22" spans="2:21" ht="30" customHeight="1" x14ac:dyDescent="0.2">
      <c r="B22" s="246"/>
      <c r="C22" s="248"/>
      <c r="D22" s="855" t="s">
        <v>151</v>
      </c>
      <c r="E22" s="856"/>
      <c r="F22" s="79" t="s">
        <v>152</v>
      </c>
      <c r="G22" s="767">
        <v>872199750</v>
      </c>
      <c r="H22" s="835"/>
      <c r="I22" s="768"/>
      <c r="J22" s="872"/>
      <c r="K22" s="872"/>
      <c r="L22" s="857" t="s">
        <v>178</v>
      </c>
      <c r="M22" s="857"/>
      <c r="N22" s="32"/>
      <c r="O22" s="112">
        <f>125.37/111.82</f>
        <v>1.1211768914326596</v>
      </c>
      <c r="P22" s="40" t="s">
        <v>176</v>
      </c>
      <c r="Q22" s="859">
        <f t="shared" si="0"/>
        <v>777932328.66714525</v>
      </c>
      <c r="R22" s="860"/>
      <c r="S22" s="257"/>
      <c r="T22" s="257"/>
      <c r="U22" s="257"/>
    </row>
    <row r="23" spans="2:21" ht="30" customHeight="1" x14ac:dyDescent="0.2">
      <c r="B23" s="246"/>
      <c r="C23" s="248"/>
      <c r="D23" s="855" t="s">
        <v>151</v>
      </c>
      <c r="E23" s="856"/>
      <c r="F23" s="79" t="s">
        <v>152</v>
      </c>
      <c r="G23" s="767">
        <v>19781458</v>
      </c>
      <c r="H23" s="835"/>
      <c r="I23" s="768"/>
      <c r="J23" s="872"/>
      <c r="K23" s="872"/>
      <c r="L23" s="857" t="s">
        <v>178</v>
      </c>
      <c r="M23" s="857"/>
      <c r="N23" s="32"/>
      <c r="O23" s="112">
        <f>125.37/111.82</f>
        <v>1.1211768914326596</v>
      </c>
      <c r="P23" s="40" t="s">
        <v>176</v>
      </c>
      <c r="Q23" s="859">
        <f t="shared" si="0"/>
        <v>17643476.378399935</v>
      </c>
      <c r="R23" s="860"/>
      <c r="S23" s="257"/>
      <c r="T23" s="257"/>
      <c r="U23" s="257"/>
    </row>
    <row r="24" spans="2:21" ht="30" customHeight="1" x14ac:dyDescent="0.2">
      <c r="B24" s="246"/>
      <c r="C24" s="248"/>
      <c r="D24" s="855" t="s">
        <v>151</v>
      </c>
      <c r="E24" s="856"/>
      <c r="F24" s="79" t="s">
        <v>152</v>
      </c>
      <c r="G24" s="767">
        <v>686624625</v>
      </c>
      <c r="H24" s="835"/>
      <c r="I24" s="768"/>
      <c r="J24" s="871"/>
      <c r="K24" s="871"/>
      <c r="L24" s="857" t="s">
        <v>179</v>
      </c>
      <c r="M24" s="857"/>
      <c r="N24" s="32"/>
      <c r="O24" s="112">
        <f>125.37/111.82</f>
        <v>1.1211768914326596</v>
      </c>
      <c r="P24" s="40" t="s">
        <v>176</v>
      </c>
      <c r="Q24" s="859">
        <f t="shared" si="0"/>
        <v>612414178.57142854</v>
      </c>
      <c r="R24" s="860"/>
      <c r="S24" s="257"/>
      <c r="T24" s="257"/>
      <c r="U24" s="257"/>
    </row>
    <row r="25" spans="2:21" ht="30" customHeight="1" x14ac:dyDescent="0.2">
      <c r="B25" s="246"/>
      <c r="C25" s="248"/>
      <c r="D25" s="855" t="s">
        <v>151</v>
      </c>
      <c r="E25" s="856"/>
      <c r="F25" s="79" t="s">
        <v>152</v>
      </c>
      <c r="G25" s="767">
        <v>2047764587</v>
      </c>
      <c r="H25" s="835"/>
      <c r="I25" s="768"/>
      <c r="J25" s="857"/>
      <c r="K25" s="857"/>
      <c r="L25" s="858" t="s">
        <v>180</v>
      </c>
      <c r="M25" s="858"/>
      <c r="N25" s="32"/>
      <c r="O25" s="112">
        <f>126.15/111.82</f>
        <v>1.1281523877660526</v>
      </c>
      <c r="P25" s="40" t="s">
        <v>181</v>
      </c>
      <c r="Q25" s="859">
        <f t="shared" si="0"/>
        <v>1815148918.8929052</v>
      </c>
      <c r="R25" s="860"/>
      <c r="S25" s="257"/>
      <c r="T25" s="257"/>
      <c r="U25" s="257"/>
    </row>
    <row r="26" spans="2:21" ht="30" customHeight="1" x14ac:dyDescent="0.2">
      <c r="B26" s="246"/>
      <c r="C26" s="248"/>
      <c r="D26" s="855" t="s">
        <v>151</v>
      </c>
      <c r="E26" s="856"/>
      <c r="F26" s="79" t="s">
        <v>152</v>
      </c>
      <c r="G26" s="767">
        <v>3071646881</v>
      </c>
      <c r="H26" s="835"/>
      <c r="I26" s="768"/>
      <c r="J26" s="871"/>
      <c r="K26" s="871"/>
      <c r="L26" s="858" t="s">
        <v>182</v>
      </c>
      <c r="M26" s="858"/>
      <c r="N26" s="32"/>
      <c r="O26" s="112">
        <f>126.15/111.82</f>
        <v>1.1281523877660526</v>
      </c>
      <c r="P26" s="40" t="s">
        <v>181</v>
      </c>
      <c r="Q26" s="859">
        <f t="shared" si="0"/>
        <v>2722723378.7825603</v>
      </c>
      <c r="R26" s="860"/>
      <c r="S26" s="257"/>
      <c r="T26" s="257"/>
      <c r="U26" s="257"/>
    </row>
    <row r="27" spans="2:21" ht="30" customHeight="1" x14ac:dyDescent="0.2">
      <c r="B27" s="246"/>
      <c r="C27" s="248"/>
      <c r="D27" s="855" t="s">
        <v>151</v>
      </c>
      <c r="E27" s="856"/>
      <c r="F27" s="79" t="s">
        <v>152</v>
      </c>
      <c r="G27" s="767">
        <v>3071646881</v>
      </c>
      <c r="H27" s="835"/>
      <c r="I27" s="768"/>
      <c r="J27" s="866"/>
      <c r="K27" s="857"/>
      <c r="L27" s="858" t="s">
        <v>183</v>
      </c>
      <c r="M27" s="858"/>
      <c r="N27" s="32"/>
      <c r="O27" s="112">
        <f>127.78/111.82</f>
        <v>1.1427293865140404</v>
      </c>
      <c r="P27" s="40" t="s">
        <v>184</v>
      </c>
      <c r="Q27" s="859">
        <f t="shared" si="0"/>
        <v>2687991502.8441072</v>
      </c>
      <c r="R27" s="860"/>
      <c r="S27" s="871"/>
      <c r="T27" s="871"/>
      <c r="U27" s="871"/>
    </row>
    <row r="28" spans="2:21" ht="30" customHeight="1" x14ac:dyDescent="0.2">
      <c r="B28" s="246"/>
      <c r="C28" s="248"/>
      <c r="D28" s="855" t="s">
        <v>151</v>
      </c>
      <c r="E28" s="856"/>
      <c r="F28" s="79" t="s">
        <v>152</v>
      </c>
      <c r="G28" s="767">
        <v>1769000000</v>
      </c>
      <c r="H28" s="835"/>
      <c r="I28" s="768"/>
      <c r="J28" s="866"/>
      <c r="K28" s="857"/>
      <c r="L28" s="858" t="s">
        <v>185</v>
      </c>
      <c r="M28" s="858"/>
      <c r="N28" s="32"/>
      <c r="O28" s="112">
        <f>127.78/111.82</f>
        <v>1.1427293865140404</v>
      </c>
      <c r="P28" s="40" t="s">
        <v>184</v>
      </c>
      <c r="Q28" s="859">
        <f t="shared" si="0"/>
        <v>1548048051.3382375</v>
      </c>
      <c r="R28" s="860"/>
      <c r="S28" s="871"/>
      <c r="T28" s="871"/>
      <c r="U28" s="871"/>
    </row>
    <row r="29" spans="2:21" ht="30" customHeight="1" x14ac:dyDescent="0.2">
      <c r="B29" s="246"/>
      <c r="C29" s="248"/>
      <c r="D29" s="855" t="s">
        <v>151</v>
      </c>
      <c r="E29" s="856"/>
      <c r="F29" s="79" t="s">
        <v>152</v>
      </c>
      <c r="G29" s="767">
        <v>2653500000</v>
      </c>
      <c r="H29" s="835"/>
      <c r="I29" s="768"/>
      <c r="J29" s="866"/>
      <c r="K29" s="857"/>
      <c r="L29" s="858" t="s">
        <v>186</v>
      </c>
      <c r="M29" s="858"/>
      <c r="N29" s="32"/>
      <c r="O29" s="112">
        <f>127.78/111.82</f>
        <v>1.1427293865140404</v>
      </c>
      <c r="P29" s="40" t="s">
        <v>184</v>
      </c>
      <c r="Q29" s="859">
        <f t="shared" si="0"/>
        <v>2322072077.0073562</v>
      </c>
      <c r="R29" s="860"/>
      <c r="S29" s="871"/>
      <c r="T29" s="871"/>
      <c r="U29" s="871"/>
    </row>
    <row r="30" spans="2:21" ht="30" customHeight="1" x14ac:dyDescent="0.2">
      <c r="B30" s="246"/>
      <c r="C30" s="248"/>
      <c r="D30" s="855" t="s">
        <v>151</v>
      </c>
      <c r="E30" s="856"/>
      <c r="F30" s="79" t="s">
        <v>152</v>
      </c>
      <c r="G30" s="767">
        <v>2653500000</v>
      </c>
      <c r="H30" s="835"/>
      <c r="I30" s="768"/>
      <c r="J30" s="857"/>
      <c r="K30" s="857"/>
      <c r="L30" s="858" t="s">
        <v>187</v>
      </c>
      <c r="M30" s="858"/>
      <c r="N30" s="32"/>
      <c r="O30" s="112">
        <f>129.41/111.82</f>
        <v>1.1573063852620282</v>
      </c>
      <c r="P30" s="40" t="s">
        <v>188</v>
      </c>
      <c r="Q30" s="859">
        <f t="shared" si="0"/>
        <v>2292824124.8744302</v>
      </c>
      <c r="R30" s="860"/>
      <c r="S30" s="871"/>
      <c r="T30" s="871"/>
      <c r="U30" s="871"/>
    </row>
    <row r="31" spans="2:21" ht="30" customHeight="1" x14ac:dyDescent="0.2">
      <c r="B31" s="246"/>
      <c r="C31" s="248"/>
      <c r="D31" s="855" t="s">
        <v>151</v>
      </c>
      <c r="E31" s="856"/>
      <c r="F31" s="79" t="s">
        <v>152</v>
      </c>
      <c r="G31" s="767">
        <v>2465000000</v>
      </c>
      <c r="H31" s="835"/>
      <c r="I31" s="768"/>
      <c r="J31" s="857"/>
      <c r="K31" s="857"/>
      <c r="L31" s="858" t="s">
        <v>189</v>
      </c>
      <c r="M31" s="858"/>
      <c r="N31" s="32"/>
      <c r="O31" s="112">
        <f>129.41/111.82</f>
        <v>1.1573063852620282</v>
      </c>
      <c r="P31" s="40" t="s">
        <v>188</v>
      </c>
      <c r="Q31" s="859">
        <f t="shared" si="0"/>
        <v>2129945908.3532958</v>
      </c>
      <c r="R31" s="860"/>
      <c r="S31" s="871"/>
      <c r="T31" s="871"/>
      <c r="U31" s="871"/>
    </row>
    <row r="32" spans="2:21" ht="30" customHeight="1" x14ac:dyDescent="0.2">
      <c r="B32" s="246"/>
      <c r="C32" s="248"/>
      <c r="D32" s="855" t="s">
        <v>151</v>
      </c>
      <c r="E32" s="856"/>
      <c r="F32" s="79" t="s">
        <v>152</v>
      </c>
      <c r="G32" s="767">
        <v>3697500000</v>
      </c>
      <c r="H32" s="835"/>
      <c r="I32" s="768"/>
      <c r="J32" s="871"/>
      <c r="K32" s="871"/>
      <c r="L32" s="858" t="s">
        <v>190</v>
      </c>
      <c r="M32" s="858"/>
      <c r="N32" s="32"/>
      <c r="O32" s="112">
        <f>129.41/111.82</f>
        <v>1.1573063852620282</v>
      </c>
      <c r="P32" s="40" t="s">
        <v>188</v>
      </c>
      <c r="Q32" s="859">
        <f t="shared" si="0"/>
        <v>3194918862.5299435</v>
      </c>
      <c r="R32" s="860"/>
      <c r="S32" s="871"/>
      <c r="T32" s="871"/>
      <c r="U32" s="871"/>
    </row>
    <row r="33" spans="2:21" ht="30" customHeight="1" x14ac:dyDescent="0.2">
      <c r="B33" s="246"/>
      <c r="C33" s="248"/>
      <c r="D33" s="855" t="s">
        <v>151</v>
      </c>
      <c r="E33" s="856"/>
      <c r="F33" s="79" t="s">
        <v>152</v>
      </c>
      <c r="G33" s="767">
        <v>3549440000</v>
      </c>
      <c r="H33" s="835"/>
      <c r="I33" s="768"/>
      <c r="J33" s="866"/>
      <c r="K33" s="857"/>
      <c r="L33" s="858" t="s">
        <v>191</v>
      </c>
      <c r="M33" s="858"/>
      <c r="N33" s="32"/>
      <c r="O33" s="112">
        <f>129.41/111.82</f>
        <v>1.1573063852620282</v>
      </c>
      <c r="P33" s="40" t="s">
        <v>188</v>
      </c>
      <c r="Q33" s="859">
        <f t="shared" si="0"/>
        <v>3066983855.9616723</v>
      </c>
      <c r="R33" s="860"/>
      <c r="S33" s="871"/>
      <c r="T33" s="871"/>
      <c r="U33" s="871"/>
    </row>
    <row r="34" spans="2:21" ht="30" customHeight="1" x14ac:dyDescent="0.2">
      <c r="B34" s="246"/>
      <c r="C34" s="248"/>
      <c r="D34" s="855" t="s">
        <v>151</v>
      </c>
      <c r="E34" s="856"/>
      <c r="F34" s="79" t="s">
        <v>152</v>
      </c>
      <c r="G34" s="767">
        <v>15478119</v>
      </c>
      <c r="H34" s="835"/>
      <c r="I34" s="768"/>
      <c r="J34" s="857"/>
      <c r="K34" s="857"/>
      <c r="L34" s="858" t="s">
        <v>192</v>
      </c>
      <c r="M34" s="858"/>
      <c r="N34" s="32"/>
      <c r="O34" s="112">
        <f>130.63/111.82</f>
        <v>1.1682167769629763</v>
      </c>
      <c r="P34" s="40" t="s">
        <v>193</v>
      </c>
      <c r="Q34" s="859">
        <f t="shared" si="0"/>
        <v>13249355.17553395</v>
      </c>
      <c r="R34" s="860"/>
      <c r="S34" s="871"/>
      <c r="T34" s="871"/>
      <c r="U34" s="871"/>
    </row>
    <row r="35" spans="2:21" ht="30" customHeight="1" x14ac:dyDescent="0.2">
      <c r="B35" s="246"/>
      <c r="C35" s="248"/>
      <c r="D35" s="855" t="s">
        <v>151</v>
      </c>
      <c r="E35" s="856"/>
      <c r="F35" s="79" t="s">
        <v>152</v>
      </c>
      <c r="G35" s="767">
        <v>2068530699</v>
      </c>
      <c r="H35" s="835"/>
      <c r="I35" s="768"/>
      <c r="J35" s="857"/>
      <c r="K35" s="857"/>
      <c r="L35" s="858" t="s">
        <v>194</v>
      </c>
      <c r="M35" s="858"/>
      <c r="N35" s="32"/>
      <c r="O35" s="112">
        <f>130.63/111.82</f>
        <v>1.1682167769629763</v>
      </c>
      <c r="P35" s="40" t="s">
        <v>193</v>
      </c>
      <c r="Q35" s="859">
        <f t="shared" si="0"/>
        <v>1770673679.5696239</v>
      </c>
      <c r="R35" s="860"/>
      <c r="S35" s="871"/>
      <c r="T35" s="871"/>
      <c r="U35" s="871"/>
    </row>
    <row r="36" spans="2:21" ht="30" customHeight="1" x14ac:dyDescent="0.2">
      <c r="B36" s="246"/>
      <c r="C36" s="248"/>
      <c r="D36" s="855" t="s">
        <v>151</v>
      </c>
      <c r="E36" s="856"/>
      <c r="F36" s="79" t="s">
        <v>152</v>
      </c>
      <c r="G36" s="767">
        <v>3102796048</v>
      </c>
      <c r="H36" s="835"/>
      <c r="I36" s="768"/>
      <c r="J36" s="857"/>
      <c r="K36" s="857"/>
      <c r="L36" s="858" t="s">
        <v>195</v>
      </c>
      <c r="M36" s="858"/>
      <c r="N36" s="32"/>
      <c r="O36" s="112">
        <f>130.63/111.82</f>
        <v>1.1682167769629763</v>
      </c>
      <c r="P36" s="40" t="s">
        <v>193</v>
      </c>
      <c r="Q36" s="859">
        <f t="shared" si="0"/>
        <v>2656010518.9264331</v>
      </c>
      <c r="R36" s="860"/>
      <c r="S36" s="871"/>
      <c r="T36" s="871"/>
      <c r="U36" s="871"/>
    </row>
    <row r="37" spans="2:21" ht="30" customHeight="1" x14ac:dyDescent="0.2">
      <c r="B37" s="246"/>
      <c r="C37" s="248"/>
      <c r="D37" s="855" t="s">
        <v>151</v>
      </c>
      <c r="E37" s="856"/>
      <c r="F37" s="79" t="s">
        <v>152</v>
      </c>
      <c r="G37" s="767">
        <v>3144320000</v>
      </c>
      <c r="H37" s="835"/>
      <c r="I37" s="768"/>
      <c r="J37" s="866"/>
      <c r="K37" s="857"/>
      <c r="L37" s="858" t="s">
        <v>196</v>
      </c>
      <c r="M37" s="858"/>
      <c r="N37" s="32"/>
      <c r="O37" s="112">
        <f>130.63/111.82</f>
        <v>1.1682167769629763</v>
      </c>
      <c r="P37" s="40" t="s">
        <v>193</v>
      </c>
      <c r="Q37" s="859">
        <f t="shared" si="0"/>
        <v>2691555250.7081065</v>
      </c>
      <c r="R37" s="860"/>
      <c r="S37" s="871"/>
      <c r="T37" s="871"/>
      <c r="U37" s="871"/>
    </row>
    <row r="38" spans="2:21" ht="30" customHeight="1" x14ac:dyDescent="0.2">
      <c r="B38" s="246"/>
      <c r="C38" s="248"/>
      <c r="D38" s="855" t="s">
        <v>151</v>
      </c>
      <c r="E38" s="856"/>
      <c r="F38" s="79" t="s">
        <v>152</v>
      </c>
      <c r="G38" s="767">
        <v>2453430908</v>
      </c>
      <c r="H38" s="835"/>
      <c r="I38" s="768"/>
      <c r="J38" s="857"/>
      <c r="K38" s="857"/>
      <c r="L38" s="858" t="s">
        <v>197</v>
      </c>
      <c r="M38" s="858"/>
      <c r="N38" s="32"/>
      <c r="O38" s="112">
        <f>131.28/111.82</f>
        <v>1.1740296905741372</v>
      </c>
      <c r="P38" s="40" t="s">
        <v>198</v>
      </c>
      <c r="Q38" s="859">
        <f t="shared" si="0"/>
        <v>2089752011.9786713</v>
      </c>
      <c r="R38" s="860"/>
      <c r="S38" s="871"/>
      <c r="T38" s="871"/>
      <c r="U38" s="871"/>
    </row>
    <row r="39" spans="2:21" ht="30" customHeight="1" x14ac:dyDescent="0.2">
      <c r="B39" s="246"/>
      <c r="C39" s="248"/>
      <c r="D39" s="855" t="s">
        <v>151</v>
      </c>
      <c r="E39" s="856"/>
      <c r="F39" s="79" t="s">
        <v>152</v>
      </c>
      <c r="G39" s="767">
        <v>3884800000</v>
      </c>
      <c r="H39" s="835"/>
      <c r="I39" s="768"/>
      <c r="J39" s="857"/>
      <c r="K39" s="857"/>
      <c r="L39" s="858" t="s">
        <v>199</v>
      </c>
      <c r="M39" s="858"/>
      <c r="N39" s="32"/>
      <c r="O39" s="112">
        <f>131.28/111.82</f>
        <v>1.1740296905741372</v>
      </c>
      <c r="P39" s="40" t="s">
        <v>198</v>
      </c>
      <c r="Q39" s="859">
        <f t="shared" si="0"/>
        <v>3308945277.2699566</v>
      </c>
      <c r="R39" s="860"/>
      <c r="S39" s="871"/>
      <c r="T39" s="871"/>
      <c r="U39" s="871"/>
    </row>
    <row r="40" spans="2:21" ht="30" customHeight="1" x14ac:dyDescent="0.2">
      <c r="B40" s="246"/>
      <c r="C40" s="248"/>
      <c r="D40" s="855" t="s">
        <v>151</v>
      </c>
      <c r="E40" s="856"/>
      <c r="F40" s="79" t="s">
        <v>152</v>
      </c>
      <c r="G40" s="767">
        <v>3680146362</v>
      </c>
      <c r="H40" s="835"/>
      <c r="I40" s="768"/>
      <c r="J40" s="857"/>
      <c r="K40" s="857"/>
      <c r="L40" s="858" t="s">
        <v>199</v>
      </c>
      <c r="M40" s="858"/>
      <c r="N40" s="32"/>
      <c r="O40" s="112">
        <f>131.28/111.82</f>
        <v>1.1740296905741372</v>
      </c>
      <c r="P40" s="40" t="s">
        <v>198</v>
      </c>
      <c r="Q40" s="859">
        <f t="shared" si="0"/>
        <v>3134628017.9680066</v>
      </c>
      <c r="R40" s="860"/>
      <c r="S40" s="871"/>
      <c r="T40" s="871"/>
      <c r="U40" s="871"/>
    </row>
    <row r="41" spans="2:21" ht="30" customHeight="1" x14ac:dyDescent="0.2">
      <c r="B41" s="246"/>
      <c r="C41" s="248"/>
      <c r="D41" s="855" t="s">
        <v>151</v>
      </c>
      <c r="E41" s="856"/>
      <c r="F41" s="79" t="s">
        <v>152</v>
      </c>
      <c r="G41" s="767">
        <v>1524124667</v>
      </c>
      <c r="H41" s="835"/>
      <c r="I41" s="768"/>
      <c r="J41" s="857"/>
      <c r="K41" s="857"/>
      <c r="L41" s="858" t="s">
        <v>200</v>
      </c>
      <c r="M41" s="858"/>
      <c r="N41" s="32"/>
      <c r="O41" s="112">
        <f>131.95/111.82</f>
        <v>1.1800214630656412</v>
      </c>
      <c r="P41" s="40" t="s">
        <v>201</v>
      </c>
      <c r="Q41" s="859">
        <f t="shared" si="0"/>
        <v>1291607580.6285715</v>
      </c>
      <c r="R41" s="860"/>
      <c r="S41" s="871"/>
      <c r="T41" s="871"/>
      <c r="U41" s="871"/>
    </row>
    <row r="42" spans="2:21" ht="30" customHeight="1" x14ac:dyDescent="0.2">
      <c r="B42" s="246"/>
      <c r="C42" s="248"/>
      <c r="D42" s="855" t="s">
        <v>151</v>
      </c>
      <c r="E42" s="856"/>
      <c r="F42" s="79" t="s">
        <v>152</v>
      </c>
      <c r="G42" s="762">
        <v>2286187000</v>
      </c>
      <c r="H42" s="762"/>
      <c r="I42" s="762"/>
      <c r="J42" s="857"/>
      <c r="K42" s="857"/>
      <c r="L42" s="858" t="s">
        <v>202</v>
      </c>
      <c r="M42" s="858"/>
      <c r="N42" s="32"/>
      <c r="O42" s="112">
        <f>131.95/111.82</f>
        <v>1.1800214630656412</v>
      </c>
      <c r="P42" s="40" t="s">
        <v>201</v>
      </c>
      <c r="Q42" s="859">
        <f t="shared" si="0"/>
        <v>1937411370.5191362</v>
      </c>
      <c r="R42" s="860"/>
      <c r="S42" s="257"/>
      <c r="T42" s="257"/>
      <c r="U42" s="257"/>
    </row>
    <row r="43" spans="2:21" ht="30" customHeight="1" x14ac:dyDescent="0.2">
      <c r="B43" s="246"/>
      <c r="C43" s="248"/>
      <c r="D43" s="855" t="s">
        <v>151</v>
      </c>
      <c r="E43" s="856"/>
      <c r="F43" s="79" t="s">
        <v>152</v>
      </c>
      <c r="G43" s="762">
        <v>2172591291</v>
      </c>
      <c r="H43" s="762"/>
      <c r="I43" s="762"/>
      <c r="J43" s="857"/>
      <c r="K43" s="857"/>
      <c r="L43" s="858" t="s">
        <v>202</v>
      </c>
      <c r="M43" s="858"/>
      <c r="N43" s="32"/>
      <c r="O43" s="112">
        <f>131.95/111.82</f>
        <v>1.1800214630656412</v>
      </c>
      <c r="P43" s="40" t="s">
        <v>201</v>
      </c>
      <c r="Q43" s="859">
        <f t="shared" si="0"/>
        <v>1841145571.501478</v>
      </c>
      <c r="R43" s="860"/>
      <c r="S43" s="257"/>
      <c r="T43" s="257"/>
      <c r="U43" s="257"/>
    </row>
    <row r="44" spans="2:21" ht="30" customHeight="1" x14ac:dyDescent="0.2">
      <c r="B44" s="246"/>
      <c r="C44" s="248"/>
      <c r="D44" s="855" t="s">
        <v>151</v>
      </c>
      <c r="E44" s="856"/>
      <c r="F44" s="79" t="s">
        <v>152</v>
      </c>
      <c r="G44" s="762">
        <v>2300677333</v>
      </c>
      <c r="H44" s="762"/>
      <c r="I44" s="762"/>
      <c r="J44" s="857"/>
      <c r="K44" s="857"/>
      <c r="L44" s="858" t="s">
        <v>203</v>
      </c>
      <c r="M44" s="858"/>
      <c r="N44" s="41"/>
      <c r="O44" s="112">
        <f>132.58/111.82</f>
        <v>1.1856555177964587</v>
      </c>
      <c r="P44" s="40" t="s">
        <v>204</v>
      </c>
      <c r="Q44" s="859">
        <f t="shared" si="0"/>
        <v>1940426454.7900133</v>
      </c>
      <c r="R44" s="860"/>
      <c r="S44" s="871"/>
      <c r="T44" s="871"/>
      <c r="U44" s="871"/>
    </row>
    <row r="45" spans="2:21" ht="30" customHeight="1" x14ac:dyDescent="0.2">
      <c r="B45" s="246"/>
      <c r="C45" s="248"/>
      <c r="D45" s="855" t="s">
        <v>151</v>
      </c>
      <c r="E45" s="856"/>
      <c r="F45" s="79" t="s">
        <v>152</v>
      </c>
      <c r="G45" s="762">
        <v>3451016000</v>
      </c>
      <c r="H45" s="762"/>
      <c r="I45" s="762"/>
      <c r="J45" s="857"/>
      <c r="K45" s="857"/>
      <c r="L45" s="858" t="s">
        <v>205</v>
      </c>
      <c r="M45" s="858" t="s">
        <v>205</v>
      </c>
      <c r="N45" s="41"/>
      <c r="O45" s="112">
        <f>132.58/111.82</f>
        <v>1.1856555177964587</v>
      </c>
      <c r="P45" s="40" t="s">
        <v>204</v>
      </c>
      <c r="Q45" s="859">
        <f t="shared" si="0"/>
        <v>2910639682.6067276</v>
      </c>
      <c r="R45" s="860"/>
      <c r="S45" s="871"/>
      <c r="T45" s="871"/>
      <c r="U45" s="871"/>
    </row>
    <row r="46" spans="2:21" ht="30" customHeight="1" x14ac:dyDescent="0.2">
      <c r="B46" s="246"/>
      <c r="C46" s="248"/>
      <c r="D46" s="855" t="s">
        <v>151</v>
      </c>
      <c r="E46" s="856"/>
      <c r="F46" s="79" t="s">
        <v>152</v>
      </c>
      <c r="G46" s="762">
        <v>3451016000</v>
      </c>
      <c r="H46" s="762"/>
      <c r="I46" s="762"/>
      <c r="J46" s="857"/>
      <c r="K46" s="857"/>
      <c r="L46" s="858" t="s">
        <v>206</v>
      </c>
      <c r="M46" s="858" t="s">
        <v>206</v>
      </c>
      <c r="N46" s="41"/>
      <c r="O46" s="112">
        <f>132.58/111.82</f>
        <v>1.1856555177964587</v>
      </c>
      <c r="P46" s="40" t="s">
        <v>204</v>
      </c>
      <c r="Q46" s="859">
        <f t="shared" si="0"/>
        <v>2910639682.6067276</v>
      </c>
      <c r="R46" s="860"/>
      <c r="S46" s="871"/>
      <c r="T46" s="871"/>
      <c r="U46" s="871"/>
    </row>
    <row r="47" spans="2:21" ht="30" customHeight="1" x14ac:dyDescent="0.2">
      <c r="B47" s="246"/>
      <c r="C47" s="248"/>
      <c r="D47" s="855" t="s">
        <v>151</v>
      </c>
      <c r="E47" s="856"/>
      <c r="F47" s="79" t="s">
        <v>152</v>
      </c>
      <c r="G47" s="762">
        <v>1592666667</v>
      </c>
      <c r="H47" s="762"/>
      <c r="I47" s="762"/>
      <c r="J47" s="857"/>
      <c r="K47" s="857"/>
      <c r="L47" s="858">
        <v>42594</v>
      </c>
      <c r="M47" s="858">
        <v>42594</v>
      </c>
      <c r="N47" s="41"/>
      <c r="O47" s="112">
        <f>133.27/111.82</f>
        <v>1.1918261491683064</v>
      </c>
      <c r="P47" s="40" t="s">
        <v>207</v>
      </c>
      <c r="Q47" s="859">
        <f t="shared" si="0"/>
        <v>1336324654.4904327</v>
      </c>
      <c r="R47" s="860"/>
      <c r="S47" s="871"/>
      <c r="T47" s="871"/>
      <c r="U47" s="871"/>
    </row>
    <row r="48" spans="2:21" ht="30" customHeight="1" x14ac:dyDescent="0.2">
      <c r="B48" s="246"/>
      <c r="C48" s="248"/>
      <c r="D48" s="855" t="s">
        <v>151</v>
      </c>
      <c r="E48" s="856"/>
      <c r="F48" s="79" t="s">
        <v>152</v>
      </c>
      <c r="G48" s="762">
        <v>733125000</v>
      </c>
      <c r="H48" s="762"/>
      <c r="I48" s="762"/>
      <c r="J48" s="857"/>
      <c r="K48" s="857"/>
      <c r="L48" s="858">
        <v>42601</v>
      </c>
      <c r="M48" s="858">
        <v>42601</v>
      </c>
      <c r="N48" s="41"/>
      <c r="O48" s="112">
        <f>133.27/111.82</f>
        <v>1.1918261491683064</v>
      </c>
      <c r="P48" s="40" t="s">
        <v>207</v>
      </c>
      <c r="Q48" s="859">
        <f t="shared" si="0"/>
        <v>615127466.79672837</v>
      </c>
      <c r="R48" s="860"/>
      <c r="S48" s="871"/>
      <c r="T48" s="871"/>
      <c r="U48" s="871"/>
    </row>
    <row r="49" spans="2:21" ht="30" customHeight="1" x14ac:dyDescent="0.2">
      <c r="B49" s="246"/>
      <c r="C49" s="248"/>
      <c r="D49" s="855" t="s">
        <v>151</v>
      </c>
      <c r="E49" s="856"/>
      <c r="F49" s="79" t="s">
        <v>152</v>
      </c>
      <c r="G49" s="762">
        <v>2360000000</v>
      </c>
      <c r="H49" s="762"/>
      <c r="I49" s="762"/>
      <c r="J49" s="857"/>
      <c r="K49" s="857"/>
      <c r="L49" s="858">
        <v>42613</v>
      </c>
      <c r="M49" s="858">
        <v>42613</v>
      </c>
      <c r="N49" s="41"/>
      <c r="O49" s="112">
        <f>133.27/111.82</f>
        <v>1.1918261491683064</v>
      </c>
      <c r="P49" s="40" t="s">
        <v>207</v>
      </c>
      <c r="Q49" s="859">
        <f t="shared" si="0"/>
        <v>1980154573.4223752</v>
      </c>
      <c r="R49" s="860"/>
      <c r="S49" s="871"/>
      <c r="T49" s="871"/>
      <c r="U49" s="871"/>
    </row>
    <row r="50" spans="2:21" ht="30" customHeight="1" x14ac:dyDescent="0.2">
      <c r="B50" s="246"/>
      <c r="C50" s="248"/>
      <c r="D50" s="855" t="s">
        <v>151</v>
      </c>
      <c r="E50" s="856"/>
      <c r="F50" s="79" t="s">
        <v>152</v>
      </c>
      <c r="G50" s="762">
        <v>1655875000</v>
      </c>
      <c r="H50" s="762"/>
      <c r="I50" s="762"/>
      <c r="J50" s="857"/>
      <c r="K50" s="857"/>
      <c r="L50" s="858">
        <v>42613</v>
      </c>
      <c r="M50" s="858">
        <v>42613</v>
      </c>
      <c r="N50" s="41"/>
      <c r="O50" s="112">
        <f>133.27/111.82</f>
        <v>1.1918261491683064</v>
      </c>
      <c r="P50" s="40" t="s">
        <v>207</v>
      </c>
      <c r="Q50" s="859">
        <f t="shared" si="0"/>
        <v>1389359514.5193965</v>
      </c>
      <c r="R50" s="860"/>
      <c r="S50" s="871"/>
      <c r="T50" s="871"/>
      <c r="U50" s="871"/>
    </row>
    <row r="51" spans="2:21" ht="30" customHeight="1" x14ac:dyDescent="0.2">
      <c r="B51" s="246"/>
      <c r="C51" s="248"/>
      <c r="D51" s="855" t="s">
        <v>151</v>
      </c>
      <c r="E51" s="856"/>
      <c r="F51" s="79" t="s">
        <v>152</v>
      </c>
      <c r="G51" s="762">
        <v>29000000</v>
      </c>
      <c r="H51" s="762"/>
      <c r="I51" s="762"/>
      <c r="J51" s="857"/>
      <c r="K51" s="857"/>
      <c r="L51" s="858">
        <v>42614</v>
      </c>
      <c r="M51" s="858">
        <v>42614</v>
      </c>
      <c r="N51" s="41"/>
      <c r="O51" s="112">
        <f>132.85/111.82</f>
        <v>1.1880701126810946</v>
      </c>
      <c r="P51" s="40" t="s">
        <v>208</v>
      </c>
      <c r="Q51" s="859">
        <f t="shared" si="0"/>
        <v>24409333.835152429</v>
      </c>
      <c r="R51" s="860"/>
      <c r="S51" s="871"/>
      <c r="T51" s="871"/>
      <c r="U51" s="871"/>
    </row>
    <row r="52" spans="2:21" ht="30" customHeight="1" x14ac:dyDescent="0.2">
      <c r="B52" s="246"/>
      <c r="C52" s="248"/>
      <c r="D52" s="855" t="s">
        <v>151</v>
      </c>
      <c r="E52" s="856"/>
      <c r="F52" s="79" t="s">
        <v>152</v>
      </c>
      <c r="G52" s="762">
        <v>600000000</v>
      </c>
      <c r="H52" s="762"/>
      <c r="I52" s="762"/>
      <c r="J52" s="857"/>
      <c r="K52" s="857"/>
      <c r="L52" s="858">
        <v>42627</v>
      </c>
      <c r="M52" s="858">
        <v>42627</v>
      </c>
      <c r="N52" s="41"/>
      <c r="O52" s="112">
        <f>132.85/111.82</f>
        <v>1.1880701126810946</v>
      </c>
      <c r="P52" s="40" t="s">
        <v>208</v>
      </c>
      <c r="Q52" s="859">
        <f t="shared" si="0"/>
        <v>505020700.0376364</v>
      </c>
      <c r="R52" s="860"/>
      <c r="S52" s="871"/>
      <c r="T52" s="871"/>
      <c r="U52" s="871"/>
    </row>
    <row r="53" spans="2:21" ht="30" customHeight="1" x14ac:dyDescent="0.2">
      <c r="B53" s="246"/>
      <c r="C53" s="248"/>
      <c r="D53" s="855" t="s">
        <v>151</v>
      </c>
      <c r="E53" s="856"/>
      <c r="F53" s="79" t="s">
        <v>152</v>
      </c>
      <c r="G53" s="762">
        <v>3570400000</v>
      </c>
      <c r="H53" s="762"/>
      <c r="I53" s="762"/>
      <c r="J53" s="857"/>
      <c r="K53" s="857"/>
      <c r="L53" s="858">
        <v>42629</v>
      </c>
      <c r="M53" s="858">
        <v>42629</v>
      </c>
      <c r="N53" s="41"/>
      <c r="O53" s="112">
        <f>132.85/111.82</f>
        <v>1.1880701126810946</v>
      </c>
      <c r="P53" s="40" t="s">
        <v>208</v>
      </c>
      <c r="Q53" s="859">
        <f t="shared" si="0"/>
        <v>3005209845.6906285</v>
      </c>
      <c r="R53" s="860"/>
      <c r="S53" s="871"/>
      <c r="T53" s="871"/>
      <c r="U53" s="871"/>
    </row>
    <row r="54" spans="2:21" ht="30" customHeight="1" x14ac:dyDescent="0.2">
      <c r="B54" s="246"/>
      <c r="C54" s="248"/>
      <c r="D54" s="855" t="s">
        <v>151</v>
      </c>
      <c r="E54" s="856"/>
      <c r="F54" s="79" t="s">
        <v>152</v>
      </c>
      <c r="G54" s="762">
        <v>1780266667</v>
      </c>
      <c r="H54" s="762"/>
      <c r="I54" s="762"/>
      <c r="J54" s="857"/>
      <c r="K54" s="857"/>
      <c r="L54" s="858">
        <v>42627</v>
      </c>
      <c r="M54" s="858">
        <v>42629</v>
      </c>
      <c r="N54" s="41"/>
      <c r="O54" s="112">
        <f>132.85/111.82</f>
        <v>1.1880701126810946</v>
      </c>
      <c r="P54" s="40" t="s">
        <v>208</v>
      </c>
      <c r="Q54" s="859">
        <f t="shared" si="0"/>
        <v>1498452530.7033496</v>
      </c>
      <c r="R54" s="860"/>
      <c r="S54" s="871"/>
      <c r="T54" s="871"/>
      <c r="U54" s="871"/>
    </row>
    <row r="55" spans="2:21" ht="30" customHeight="1" x14ac:dyDescent="0.2">
      <c r="B55" s="246"/>
      <c r="C55" s="248"/>
      <c r="D55" s="855" t="s">
        <v>151</v>
      </c>
      <c r="E55" s="856"/>
      <c r="F55" s="79" t="s">
        <v>152</v>
      </c>
      <c r="G55" s="762">
        <v>5000000000</v>
      </c>
      <c r="H55" s="762"/>
      <c r="I55" s="762"/>
      <c r="J55" s="857"/>
      <c r="K55" s="857"/>
      <c r="L55" s="858">
        <v>42657</v>
      </c>
      <c r="M55" s="858">
        <v>42657</v>
      </c>
      <c r="N55" s="41"/>
      <c r="O55" s="112">
        <f>132.78/111.82</f>
        <v>1.1874441065998929</v>
      </c>
      <c r="P55" s="40" t="s">
        <v>209</v>
      </c>
      <c r="Q55" s="859">
        <f t="shared" si="0"/>
        <v>4210724506.702816</v>
      </c>
      <c r="R55" s="860"/>
      <c r="S55" s="871"/>
      <c r="T55" s="871"/>
      <c r="U55" s="871"/>
    </row>
    <row r="56" spans="2:21" ht="30" customHeight="1" x14ac:dyDescent="0.2">
      <c r="B56" s="246"/>
      <c r="C56" s="248"/>
      <c r="D56" s="855" t="s">
        <v>151</v>
      </c>
      <c r="E56" s="856"/>
      <c r="F56" s="79" t="s">
        <v>152</v>
      </c>
      <c r="G56" s="762">
        <v>2900000000</v>
      </c>
      <c r="H56" s="762"/>
      <c r="I56" s="762"/>
      <c r="J56" s="857"/>
      <c r="K56" s="857"/>
      <c r="L56" s="858" t="s">
        <v>210</v>
      </c>
      <c r="M56" s="858" t="s">
        <v>210</v>
      </c>
      <c r="N56" s="41"/>
      <c r="O56" s="112">
        <f>132.78/111.82</f>
        <v>1.1874441065998929</v>
      </c>
      <c r="P56" s="40" t="s">
        <v>209</v>
      </c>
      <c r="Q56" s="859">
        <f t="shared" si="0"/>
        <v>2442220213.8876333</v>
      </c>
      <c r="R56" s="860"/>
      <c r="S56" s="871"/>
      <c r="T56" s="871"/>
      <c r="U56" s="871"/>
    </row>
    <row r="57" spans="2:21" ht="30" customHeight="1" x14ac:dyDescent="0.2">
      <c r="B57" s="246"/>
      <c r="C57" s="248"/>
      <c r="D57" s="855" t="s">
        <v>151</v>
      </c>
      <c r="E57" s="856"/>
      <c r="F57" s="79" t="s">
        <v>152</v>
      </c>
      <c r="G57" s="762">
        <v>3570400000</v>
      </c>
      <c r="H57" s="762"/>
      <c r="I57" s="762"/>
      <c r="J57" s="857"/>
      <c r="K57" s="857"/>
      <c r="L57" s="858" t="s">
        <v>211</v>
      </c>
      <c r="M57" s="858" t="s">
        <v>211</v>
      </c>
      <c r="N57" s="41"/>
      <c r="O57" s="112">
        <f>132.78/111.82</f>
        <v>1.1874441065998929</v>
      </c>
      <c r="P57" s="40" t="s">
        <v>209</v>
      </c>
      <c r="Q57" s="859">
        <f t="shared" si="0"/>
        <v>3006794155.746347</v>
      </c>
      <c r="R57" s="860"/>
      <c r="S57" s="871"/>
      <c r="T57" s="871"/>
      <c r="U57" s="871"/>
    </row>
    <row r="58" spans="2:21" ht="30" customHeight="1" x14ac:dyDescent="0.2">
      <c r="B58" s="246"/>
      <c r="C58" s="248"/>
      <c r="D58" s="855" t="s">
        <v>151</v>
      </c>
      <c r="E58" s="856"/>
      <c r="F58" s="79" t="s">
        <v>152</v>
      </c>
      <c r="G58" s="762">
        <v>5000000000</v>
      </c>
      <c r="H58" s="762"/>
      <c r="I58" s="762"/>
      <c r="J58" s="857"/>
      <c r="K58" s="857"/>
      <c r="L58" s="858" t="s">
        <v>212</v>
      </c>
      <c r="M58" s="858" t="s">
        <v>212</v>
      </c>
      <c r="N58" s="41"/>
      <c r="O58" s="112">
        <f>132.78/111.82</f>
        <v>1.1874441065998929</v>
      </c>
      <c r="P58" s="40" t="s">
        <v>209</v>
      </c>
      <c r="Q58" s="859">
        <f t="shared" si="0"/>
        <v>4210724506.702816</v>
      </c>
      <c r="R58" s="860"/>
      <c r="S58" s="869"/>
      <c r="T58" s="869"/>
      <c r="U58" s="869"/>
    </row>
    <row r="59" spans="2:21" ht="31.5" customHeight="1" x14ac:dyDescent="0.2">
      <c r="B59" s="246"/>
      <c r="C59" s="248"/>
      <c r="D59" s="855" t="s">
        <v>151</v>
      </c>
      <c r="E59" s="856"/>
      <c r="F59" s="79" t="s">
        <v>152</v>
      </c>
      <c r="G59" s="762">
        <v>433333333</v>
      </c>
      <c r="H59" s="762"/>
      <c r="I59" s="762"/>
      <c r="J59" s="857"/>
      <c r="K59" s="857"/>
      <c r="L59" s="858" t="s">
        <v>212</v>
      </c>
      <c r="M59" s="858" t="s">
        <v>212</v>
      </c>
      <c r="N59" s="41"/>
      <c r="O59" s="112">
        <f>132.78/111.82</f>
        <v>1.1874441065998929</v>
      </c>
      <c r="P59" s="40" t="s">
        <v>209</v>
      </c>
      <c r="Q59" s="859">
        <f t="shared" si="0"/>
        <v>364929456.96686244</v>
      </c>
      <c r="R59" s="860"/>
      <c r="S59" s="871"/>
      <c r="T59" s="871"/>
      <c r="U59" s="871"/>
    </row>
    <row r="60" spans="2:21" ht="27.75" customHeight="1" x14ac:dyDescent="0.2">
      <c r="B60" s="246"/>
      <c r="C60" s="248"/>
      <c r="D60" s="855" t="s">
        <v>151</v>
      </c>
      <c r="E60" s="856"/>
      <c r="F60" s="79" t="s">
        <v>152</v>
      </c>
      <c r="G60" s="762">
        <v>1260000000</v>
      </c>
      <c r="H60" s="762"/>
      <c r="I60" s="762"/>
      <c r="J60" s="857"/>
      <c r="K60" s="857"/>
      <c r="L60" s="858" t="s">
        <v>213</v>
      </c>
      <c r="M60" s="858" t="s">
        <v>213</v>
      </c>
      <c r="N60" s="41"/>
      <c r="O60" s="112">
        <f>132.7/111.82</f>
        <v>1.186728671078519</v>
      </c>
      <c r="P60" s="40" t="s">
        <v>214</v>
      </c>
      <c r="Q60" s="859">
        <f t="shared" si="0"/>
        <v>1061742275.8100981</v>
      </c>
      <c r="R60" s="860"/>
      <c r="S60" s="869"/>
      <c r="T60" s="869"/>
      <c r="U60" s="869"/>
    </row>
    <row r="61" spans="2:21" ht="31.5" customHeight="1" x14ac:dyDescent="0.2">
      <c r="B61" s="246"/>
      <c r="C61" s="248"/>
      <c r="D61" s="855" t="s">
        <v>151</v>
      </c>
      <c r="E61" s="856"/>
      <c r="F61" s="79" t="s">
        <v>152</v>
      </c>
      <c r="G61" s="762">
        <v>1890000000</v>
      </c>
      <c r="H61" s="762"/>
      <c r="I61" s="762"/>
      <c r="J61" s="870"/>
      <c r="K61" s="857"/>
      <c r="L61" s="858" t="s">
        <v>215</v>
      </c>
      <c r="M61" s="858" t="s">
        <v>215</v>
      </c>
      <c r="N61" s="41"/>
      <c r="O61" s="112">
        <f>132.7/111.82</f>
        <v>1.186728671078519</v>
      </c>
      <c r="P61" s="40" t="s">
        <v>214</v>
      </c>
      <c r="Q61" s="859">
        <f t="shared" si="0"/>
        <v>1592613413.715147</v>
      </c>
      <c r="R61" s="860"/>
      <c r="S61" s="871"/>
      <c r="T61" s="871"/>
      <c r="U61" s="871"/>
    </row>
    <row r="62" spans="2:21" ht="31.5" customHeight="1" x14ac:dyDescent="0.2">
      <c r="B62" s="246"/>
      <c r="C62" s="248"/>
      <c r="D62" s="855" t="s">
        <v>151</v>
      </c>
      <c r="E62" s="856"/>
      <c r="F62" s="79" t="s">
        <v>152</v>
      </c>
      <c r="G62" s="762">
        <v>1890000000</v>
      </c>
      <c r="H62" s="762"/>
      <c r="I62" s="762"/>
      <c r="J62" s="857"/>
      <c r="K62" s="857"/>
      <c r="L62" s="858" t="s">
        <v>216</v>
      </c>
      <c r="M62" s="858" t="s">
        <v>216</v>
      </c>
      <c r="N62" s="41"/>
      <c r="O62" s="112">
        <f>132.7/111.82</f>
        <v>1.186728671078519</v>
      </c>
      <c r="P62" s="40" t="s">
        <v>214</v>
      </c>
      <c r="Q62" s="859">
        <f t="shared" si="0"/>
        <v>1592613413.715147</v>
      </c>
      <c r="R62" s="860"/>
      <c r="S62" s="854"/>
      <c r="T62" s="854"/>
      <c r="U62" s="854"/>
    </row>
    <row r="63" spans="2:21" ht="31.5" customHeight="1" x14ac:dyDescent="0.2">
      <c r="B63" s="246"/>
      <c r="C63" s="248"/>
      <c r="D63" s="855" t="s">
        <v>151</v>
      </c>
      <c r="E63" s="856"/>
      <c r="F63" s="79" t="s">
        <v>152</v>
      </c>
      <c r="G63" s="762">
        <v>1440000000</v>
      </c>
      <c r="H63" s="762"/>
      <c r="I63" s="762"/>
      <c r="J63" s="857"/>
      <c r="K63" s="857"/>
      <c r="L63" s="858">
        <v>42755</v>
      </c>
      <c r="M63" s="858" t="s">
        <v>216</v>
      </c>
      <c r="N63" s="41"/>
      <c r="O63" s="112">
        <f>133.4/111.82</f>
        <v>1.1929887318905386</v>
      </c>
      <c r="P63" s="40" t="s">
        <v>217</v>
      </c>
      <c r="Q63" s="859">
        <f t="shared" si="0"/>
        <v>1207052473.7631183</v>
      </c>
      <c r="R63" s="860"/>
      <c r="S63" s="854"/>
      <c r="T63" s="854"/>
      <c r="U63" s="854"/>
    </row>
    <row r="64" spans="2:21" ht="31.5" customHeight="1" x14ac:dyDescent="0.2">
      <c r="B64" s="246"/>
      <c r="C64" s="248"/>
      <c r="D64" s="855" t="s">
        <v>151</v>
      </c>
      <c r="E64" s="856"/>
      <c r="F64" s="79" t="s">
        <v>152</v>
      </c>
      <c r="G64" s="762">
        <v>1440000000</v>
      </c>
      <c r="H64" s="762"/>
      <c r="I64" s="762"/>
      <c r="J64" s="857"/>
      <c r="K64" s="857"/>
      <c r="L64" s="858">
        <v>42755</v>
      </c>
      <c r="M64" s="858" t="s">
        <v>216</v>
      </c>
      <c r="N64" s="41"/>
      <c r="O64" s="112">
        <f>133.4/111.82</f>
        <v>1.1929887318905386</v>
      </c>
      <c r="P64" s="40" t="s">
        <v>217</v>
      </c>
      <c r="Q64" s="859">
        <f t="shared" si="0"/>
        <v>1207052473.7631183</v>
      </c>
      <c r="R64" s="860"/>
      <c r="S64" s="854"/>
      <c r="T64" s="854"/>
      <c r="U64" s="854"/>
    </row>
    <row r="65" spans="2:21" ht="31.5" customHeight="1" x14ac:dyDescent="0.2">
      <c r="B65" s="246"/>
      <c r="C65" s="248"/>
      <c r="D65" s="855" t="s">
        <v>151</v>
      </c>
      <c r="E65" s="856"/>
      <c r="F65" s="79" t="s">
        <v>152</v>
      </c>
      <c r="G65" s="762">
        <v>960000000</v>
      </c>
      <c r="H65" s="762"/>
      <c r="I65" s="762"/>
      <c r="J65" s="857"/>
      <c r="K65" s="857"/>
      <c r="L65" s="858" t="s">
        <v>218</v>
      </c>
      <c r="M65" s="858" t="s">
        <v>216</v>
      </c>
      <c r="N65" s="41"/>
      <c r="O65" s="112">
        <f>134.77/111.82</f>
        <v>1.2052405651940621</v>
      </c>
      <c r="P65" s="40" t="s">
        <v>219</v>
      </c>
      <c r="Q65" s="859">
        <f t="shared" si="0"/>
        <v>796521481.04177475</v>
      </c>
      <c r="R65" s="860"/>
      <c r="S65" s="854"/>
      <c r="T65" s="854"/>
      <c r="U65" s="854"/>
    </row>
    <row r="66" spans="2:21" ht="31.5" customHeight="1" x14ac:dyDescent="0.2">
      <c r="B66" s="246"/>
      <c r="C66" s="248"/>
      <c r="D66" s="855" t="s">
        <v>151</v>
      </c>
      <c r="E66" s="856"/>
      <c r="F66" s="79" t="s">
        <v>152</v>
      </c>
      <c r="G66" s="762">
        <v>3450000000</v>
      </c>
      <c r="H66" s="762"/>
      <c r="I66" s="762"/>
      <c r="J66" s="857"/>
      <c r="K66" s="857"/>
      <c r="L66" s="858">
        <v>42826</v>
      </c>
      <c r="M66" s="858" t="s">
        <v>216</v>
      </c>
      <c r="N66" s="41"/>
      <c r="O66" s="112">
        <f>134.77/111.82</f>
        <v>1.2052405651940621</v>
      </c>
      <c r="P66" s="40" t="s">
        <v>220</v>
      </c>
      <c r="Q66" s="859">
        <f t="shared" si="0"/>
        <v>2862499072.4938779</v>
      </c>
      <c r="R66" s="860"/>
      <c r="S66" s="854"/>
      <c r="T66" s="854"/>
      <c r="U66" s="854"/>
    </row>
    <row r="67" spans="2:21" ht="31.5" customHeight="1" x14ac:dyDescent="0.2">
      <c r="B67" s="246"/>
      <c r="C67" s="248"/>
      <c r="D67" s="855" t="s">
        <v>151</v>
      </c>
      <c r="E67" s="856"/>
      <c r="F67" s="79" t="s">
        <v>152</v>
      </c>
      <c r="G67" s="762">
        <v>2300000000</v>
      </c>
      <c r="H67" s="762"/>
      <c r="I67" s="762"/>
      <c r="J67" s="866"/>
      <c r="K67" s="857"/>
      <c r="L67" s="858">
        <v>42788</v>
      </c>
      <c r="M67" s="858" t="s">
        <v>216</v>
      </c>
      <c r="N67" s="41"/>
      <c r="O67" s="112">
        <f>134.77/111.82</f>
        <v>1.2052405651940621</v>
      </c>
      <c r="P67" s="40" t="s">
        <v>220</v>
      </c>
      <c r="Q67" s="859">
        <f t="shared" si="0"/>
        <v>1908332714.9959188</v>
      </c>
      <c r="R67" s="860"/>
      <c r="S67" s="854"/>
      <c r="T67" s="854"/>
      <c r="U67" s="854"/>
    </row>
    <row r="68" spans="2:21" ht="31.5" customHeight="1" x14ac:dyDescent="0.2">
      <c r="B68" s="246"/>
      <c r="C68" s="248"/>
      <c r="D68" s="855" t="s">
        <v>151</v>
      </c>
      <c r="E68" s="856"/>
      <c r="F68" s="79" t="s">
        <v>152</v>
      </c>
      <c r="G68" s="762">
        <v>3450000000</v>
      </c>
      <c r="H68" s="762"/>
      <c r="I68" s="762"/>
      <c r="J68" s="857"/>
      <c r="K68" s="857"/>
      <c r="L68" s="858">
        <v>42786</v>
      </c>
      <c r="M68" s="858" t="s">
        <v>216</v>
      </c>
      <c r="N68" s="41"/>
      <c r="O68" s="112">
        <f>136.12/111.82</f>
        <v>1.2173135396172421</v>
      </c>
      <c r="P68" s="40" t="s">
        <v>220</v>
      </c>
      <c r="Q68" s="859">
        <f t="shared" si="0"/>
        <v>2834109609.1683807</v>
      </c>
      <c r="R68" s="860"/>
      <c r="S68" s="854"/>
      <c r="T68" s="854"/>
      <c r="U68" s="854"/>
    </row>
    <row r="69" spans="2:21" ht="31.5" customHeight="1" x14ac:dyDescent="0.2">
      <c r="B69" s="246"/>
      <c r="C69" s="248"/>
      <c r="D69" s="855" t="s">
        <v>151</v>
      </c>
      <c r="E69" s="856"/>
      <c r="F69" s="79" t="s">
        <v>152</v>
      </c>
      <c r="G69" s="762">
        <v>330000000</v>
      </c>
      <c r="H69" s="762"/>
      <c r="I69" s="762"/>
      <c r="J69" s="866"/>
      <c r="K69" s="857"/>
      <c r="L69" s="858">
        <v>42842</v>
      </c>
      <c r="M69" s="858" t="s">
        <v>216</v>
      </c>
      <c r="N69" s="41"/>
      <c r="O69" s="112">
        <f t="shared" ref="O69:O71" si="1">136.76/111.82</f>
        <v>1.2230370237882311</v>
      </c>
      <c r="P69" s="40" t="s">
        <v>220</v>
      </c>
      <c r="Q69" s="859">
        <f t="shared" si="0"/>
        <v>269820122.84293652</v>
      </c>
      <c r="R69" s="860"/>
      <c r="S69" s="854"/>
      <c r="T69" s="854"/>
      <c r="U69" s="854"/>
    </row>
    <row r="70" spans="2:21" ht="31.5" customHeight="1" x14ac:dyDescent="0.2">
      <c r="B70" s="246"/>
      <c r="C70" s="248"/>
      <c r="D70" s="855" t="s">
        <v>151</v>
      </c>
      <c r="E70" s="856"/>
      <c r="F70" s="79" t="s">
        <v>152</v>
      </c>
      <c r="G70" s="762">
        <v>90000000</v>
      </c>
      <c r="H70" s="762"/>
      <c r="I70" s="762"/>
      <c r="J70" s="857"/>
      <c r="K70" s="857"/>
      <c r="L70" s="867" t="s">
        <v>221</v>
      </c>
      <c r="M70" s="868"/>
      <c r="N70" s="41"/>
      <c r="O70" s="112">
        <f t="shared" si="1"/>
        <v>1.2230370237882311</v>
      </c>
      <c r="P70" s="40" t="s">
        <v>220</v>
      </c>
      <c r="Q70" s="859">
        <f t="shared" si="0"/>
        <v>73587306.229891777</v>
      </c>
      <c r="R70" s="860"/>
      <c r="S70" s="854"/>
      <c r="T70" s="854"/>
      <c r="U70" s="854"/>
    </row>
    <row r="71" spans="2:21" ht="31.5" customHeight="1" x14ac:dyDescent="0.2">
      <c r="B71" s="246"/>
      <c r="C71" s="248"/>
      <c r="D71" s="855" t="s">
        <v>151</v>
      </c>
      <c r="E71" s="856"/>
      <c r="F71" s="79" t="s">
        <v>152</v>
      </c>
      <c r="G71" s="762">
        <v>420000000</v>
      </c>
      <c r="H71" s="762"/>
      <c r="I71" s="762"/>
      <c r="J71" s="866"/>
      <c r="K71" s="857"/>
      <c r="L71" s="858" t="s">
        <v>222</v>
      </c>
      <c r="M71" s="858" t="s">
        <v>216</v>
      </c>
      <c r="N71" s="41"/>
      <c r="O71" s="112">
        <f t="shared" si="1"/>
        <v>1.2230370237882311</v>
      </c>
      <c r="P71" s="40" t="s">
        <v>220</v>
      </c>
      <c r="Q71" s="859">
        <f t="shared" si="0"/>
        <v>343407429.07282829</v>
      </c>
      <c r="R71" s="860"/>
      <c r="S71" s="854"/>
      <c r="T71" s="854"/>
      <c r="U71" s="854"/>
    </row>
    <row r="72" spans="2:21" ht="31.5" customHeight="1" x14ac:dyDescent="0.2">
      <c r="B72" s="246"/>
      <c r="C72" s="248"/>
      <c r="D72" s="855" t="s">
        <v>151</v>
      </c>
      <c r="E72" s="856"/>
      <c r="F72" s="79" t="s">
        <v>152</v>
      </c>
      <c r="G72" s="762">
        <v>75000000</v>
      </c>
      <c r="H72" s="762"/>
      <c r="I72" s="762"/>
      <c r="J72" s="857"/>
      <c r="K72" s="857"/>
      <c r="L72" s="858" t="s">
        <v>223</v>
      </c>
      <c r="M72" s="858" t="s">
        <v>216</v>
      </c>
      <c r="N72" s="41"/>
      <c r="O72" s="112">
        <f t="shared" ref="O72:O79" si="2">137.4/111.82</f>
        <v>1.2287605079592203</v>
      </c>
      <c r="P72" s="40" t="s">
        <v>224</v>
      </c>
      <c r="Q72" s="859">
        <f t="shared" si="0"/>
        <v>61037117.903930128</v>
      </c>
      <c r="R72" s="860"/>
      <c r="S72" s="854"/>
      <c r="T72" s="854"/>
      <c r="U72" s="854"/>
    </row>
    <row r="73" spans="2:21" ht="31.5" customHeight="1" x14ac:dyDescent="0.2">
      <c r="B73" s="246"/>
      <c r="C73" s="248"/>
      <c r="D73" s="855" t="s">
        <v>151</v>
      </c>
      <c r="E73" s="856"/>
      <c r="F73" s="79" t="s">
        <v>152</v>
      </c>
      <c r="G73" s="762">
        <v>280000000</v>
      </c>
      <c r="H73" s="762"/>
      <c r="I73" s="762"/>
      <c r="J73" s="857"/>
      <c r="K73" s="857"/>
      <c r="L73" s="858" t="s">
        <v>225</v>
      </c>
      <c r="M73" s="858" t="s">
        <v>216</v>
      </c>
      <c r="N73" s="41"/>
      <c r="O73" s="112">
        <f t="shared" si="2"/>
        <v>1.2287605079592203</v>
      </c>
      <c r="P73" s="40" t="s">
        <v>224</v>
      </c>
      <c r="Q73" s="859">
        <f t="shared" si="0"/>
        <v>227871906.84133914</v>
      </c>
      <c r="R73" s="860"/>
      <c r="S73" s="854"/>
      <c r="T73" s="854"/>
      <c r="U73" s="854"/>
    </row>
    <row r="74" spans="2:21" ht="31.5" customHeight="1" x14ac:dyDescent="0.2">
      <c r="B74" s="246"/>
      <c r="C74" s="248"/>
      <c r="D74" s="855" t="s">
        <v>151</v>
      </c>
      <c r="E74" s="856"/>
      <c r="F74" s="79" t="s">
        <v>152</v>
      </c>
      <c r="G74" s="762">
        <v>50000000</v>
      </c>
      <c r="H74" s="762"/>
      <c r="I74" s="762"/>
      <c r="J74" s="857"/>
      <c r="K74" s="857"/>
      <c r="L74" s="858" t="s">
        <v>226</v>
      </c>
      <c r="M74" s="858" t="s">
        <v>216</v>
      </c>
      <c r="N74" s="41"/>
      <c r="O74" s="112">
        <f t="shared" si="2"/>
        <v>1.2287605079592203</v>
      </c>
      <c r="P74" s="40" t="s">
        <v>224</v>
      </c>
      <c r="Q74" s="859">
        <f t="shared" si="0"/>
        <v>40691411.935953416</v>
      </c>
      <c r="R74" s="860"/>
      <c r="S74" s="854"/>
      <c r="T74" s="854"/>
      <c r="U74" s="854"/>
    </row>
    <row r="75" spans="2:21" ht="31.5" customHeight="1" x14ac:dyDescent="0.2">
      <c r="B75" s="246"/>
      <c r="C75" s="248"/>
      <c r="D75" s="855" t="s">
        <v>151</v>
      </c>
      <c r="E75" s="856"/>
      <c r="F75" s="79" t="s">
        <v>152</v>
      </c>
      <c r="G75" s="762">
        <v>187500000</v>
      </c>
      <c r="H75" s="762"/>
      <c r="I75" s="762"/>
      <c r="J75" s="857"/>
      <c r="K75" s="857"/>
      <c r="L75" s="858" t="s">
        <v>227</v>
      </c>
      <c r="M75" s="858" t="s">
        <v>216</v>
      </c>
      <c r="N75" s="41"/>
      <c r="O75" s="112">
        <f t="shared" si="2"/>
        <v>1.2287605079592203</v>
      </c>
      <c r="P75" s="40" t="s">
        <v>224</v>
      </c>
      <c r="Q75" s="859">
        <f t="shared" si="0"/>
        <v>152592794.75982532</v>
      </c>
      <c r="R75" s="860"/>
      <c r="S75" s="854"/>
      <c r="T75" s="854"/>
      <c r="U75" s="854"/>
    </row>
    <row r="76" spans="2:21" ht="31.5" customHeight="1" x14ac:dyDescent="0.2">
      <c r="B76" s="246"/>
      <c r="C76" s="248"/>
      <c r="D76" s="855" t="s">
        <v>151</v>
      </c>
      <c r="E76" s="856"/>
      <c r="F76" s="79" t="s">
        <v>152</v>
      </c>
      <c r="G76" s="762">
        <v>100000000</v>
      </c>
      <c r="H76" s="762"/>
      <c r="I76" s="762"/>
      <c r="J76" s="857"/>
      <c r="K76" s="857"/>
      <c r="L76" s="858" t="s">
        <v>228</v>
      </c>
      <c r="M76" s="858" t="s">
        <v>216</v>
      </c>
      <c r="N76" s="41"/>
      <c r="O76" s="112">
        <f t="shared" si="2"/>
        <v>1.2287605079592203</v>
      </c>
      <c r="P76" s="40" t="s">
        <v>224</v>
      </c>
      <c r="Q76" s="859">
        <f t="shared" si="0"/>
        <v>81382823.871906832</v>
      </c>
      <c r="R76" s="860"/>
      <c r="S76" s="854"/>
      <c r="T76" s="854"/>
      <c r="U76" s="854"/>
    </row>
    <row r="77" spans="2:21" ht="31.5" customHeight="1" x14ac:dyDescent="0.2">
      <c r="B77" s="246"/>
      <c r="C77" s="248"/>
      <c r="D77" s="855" t="s">
        <v>151</v>
      </c>
      <c r="E77" s="856"/>
      <c r="F77" s="79" t="s">
        <v>152</v>
      </c>
      <c r="G77" s="762">
        <v>187500000</v>
      </c>
      <c r="H77" s="762"/>
      <c r="I77" s="762"/>
      <c r="J77" s="857"/>
      <c r="K77" s="857"/>
      <c r="L77" s="858" t="s">
        <v>229</v>
      </c>
      <c r="M77" s="858" t="s">
        <v>216</v>
      </c>
      <c r="N77" s="41"/>
      <c r="O77" s="112">
        <f t="shared" si="2"/>
        <v>1.2287605079592203</v>
      </c>
      <c r="P77" s="40" t="s">
        <v>224</v>
      </c>
      <c r="Q77" s="859">
        <f t="shared" si="0"/>
        <v>152592794.75982532</v>
      </c>
      <c r="R77" s="860"/>
      <c r="S77" s="854"/>
      <c r="T77" s="854"/>
      <c r="U77" s="854"/>
    </row>
    <row r="78" spans="2:21" ht="31.5" customHeight="1" x14ac:dyDescent="0.2">
      <c r="B78" s="246"/>
      <c r="C78" s="248"/>
      <c r="D78" s="855" t="s">
        <v>151</v>
      </c>
      <c r="E78" s="856"/>
      <c r="F78" s="79" t="s">
        <v>152</v>
      </c>
      <c r="G78" s="762">
        <v>90000000</v>
      </c>
      <c r="H78" s="762"/>
      <c r="I78" s="762"/>
      <c r="J78" s="857"/>
      <c r="K78" s="857"/>
      <c r="L78" s="858" t="s">
        <v>229</v>
      </c>
      <c r="M78" s="858" t="s">
        <v>216</v>
      </c>
      <c r="N78" s="41"/>
      <c r="O78" s="112">
        <f t="shared" si="2"/>
        <v>1.2287605079592203</v>
      </c>
      <c r="P78" s="40" t="s">
        <v>224</v>
      </c>
      <c r="Q78" s="859">
        <f t="shared" si="0"/>
        <v>73244541.484716147</v>
      </c>
      <c r="R78" s="860"/>
      <c r="S78" s="854"/>
      <c r="T78" s="854"/>
      <c r="U78" s="854"/>
    </row>
    <row r="79" spans="2:21" ht="31.5" customHeight="1" x14ac:dyDescent="0.2">
      <c r="B79" s="246"/>
      <c r="C79" s="248"/>
      <c r="D79" s="855" t="s">
        <v>151</v>
      </c>
      <c r="E79" s="856"/>
      <c r="F79" s="79" t="s">
        <v>152</v>
      </c>
      <c r="G79" s="762">
        <v>25000000</v>
      </c>
      <c r="H79" s="762"/>
      <c r="I79" s="762"/>
      <c r="J79" s="866"/>
      <c r="K79" s="857"/>
      <c r="L79" s="858" t="s">
        <v>230</v>
      </c>
      <c r="M79" s="858" t="s">
        <v>216</v>
      </c>
      <c r="N79" s="41"/>
      <c r="O79" s="112">
        <f t="shared" si="2"/>
        <v>1.2287605079592203</v>
      </c>
      <c r="P79" s="40" t="s">
        <v>224</v>
      </c>
      <c r="Q79" s="859">
        <f t="shared" ref="Q79:Q110" si="3">+G79/O79</f>
        <v>20345705.967976708</v>
      </c>
      <c r="R79" s="860"/>
      <c r="S79" s="854"/>
      <c r="T79" s="854"/>
      <c r="U79" s="854"/>
    </row>
    <row r="80" spans="2:21" ht="31.5" customHeight="1" x14ac:dyDescent="0.2">
      <c r="B80" s="246"/>
      <c r="C80" s="248"/>
      <c r="D80" s="855" t="s">
        <v>151</v>
      </c>
      <c r="E80" s="856"/>
      <c r="F80" s="79" t="s">
        <v>152</v>
      </c>
      <c r="G80" s="762">
        <v>15000000</v>
      </c>
      <c r="H80" s="762"/>
      <c r="I80" s="762"/>
      <c r="J80" s="866"/>
      <c r="K80" s="857"/>
      <c r="L80" s="858" t="s">
        <v>231</v>
      </c>
      <c r="M80" s="858" t="s">
        <v>216</v>
      </c>
      <c r="N80" s="41"/>
      <c r="O80" s="112">
        <f>138.05/111.82</f>
        <v>1.2345734215703812</v>
      </c>
      <c r="P80" s="40" t="s">
        <v>232</v>
      </c>
      <c r="Q80" s="859">
        <f t="shared" si="3"/>
        <v>12149945.67185802</v>
      </c>
      <c r="R80" s="860"/>
      <c r="S80" s="854"/>
      <c r="T80" s="854"/>
      <c r="U80" s="854"/>
    </row>
    <row r="81" spans="2:21" ht="31.5" customHeight="1" x14ac:dyDescent="0.2">
      <c r="B81" s="246"/>
      <c r="C81" s="248"/>
      <c r="D81" s="855" t="s">
        <v>151</v>
      </c>
      <c r="E81" s="856"/>
      <c r="F81" s="79" t="s">
        <v>152</v>
      </c>
      <c r="G81" s="762">
        <v>10000000</v>
      </c>
      <c r="H81" s="762"/>
      <c r="I81" s="762"/>
      <c r="J81" s="866"/>
      <c r="K81" s="857"/>
      <c r="L81" s="858" t="s">
        <v>233</v>
      </c>
      <c r="M81" s="858" t="s">
        <v>216</v>
      </c>
      <c r="N81" s="41"/>
      <c r="O81" s="112">
        <f>138.05/111.82</f>
        <v>1.2345734215703812</v>
      </c>
      <c r="P81" s="40" t="s">
        <v>234</v>
      </c>
      <c r="Q81" s="859">
        <f t="shared" si="3"/>
        <v>8099963.7812386798</v>
      </c>
      <c r="R81" s="860"/>
      <c r="S81" s="854"/>
      <c r="T81" s="854"/>
      <c r="U81" s="854"/>
    </row>
    <row r="82" spans="2:21" ht="31.5" customHeight="1" x14ac:dyDescent="0.2">
      <c r="B82" s="208"/>
      <c r="C82" s="210"/>
      <c r="D82" s="855" t="s">
        <v>151</v>
      </c>
      <c r="E82" s="856"/>
      <c r="F82" s="79" t="s">
        <v>152</v>
      </c>
      <c r="G82" s="762">
        <v>2336000000</v>
      </c>
      <c r="H82" s="762"/>
      <c r="I82" s="762"/>
      <c r="J82" s="857"/>
      <c r="K82" s="857"/>
      <c r="L82" s="858">
        <v>43196</v>
      </c>
      <c r="M82" s="858"/>
      <c r="N82" s="41"/>
      <c r="O82" s="112">
        <f>141.05/111.82</f>
        <v>1.2614022536218925</v>
      </c>
      <c r="P82" s="40" t="s">
        <v>235</v>
      </c>
      <c r="Q82" s="859">
        <f t="shared" si="3"/>
        <v>1851907266.9266214</v>
      </c>
      <c r="R82" s="860"/>
      <c r="S82" s="861"/>
      <c r="T82" s="862"/>
      <c r="U82" s="863"/>
    </row>
    <row r="83" spans="2:21" ht="31.5" customHeight="1" x14ac:dyDescent="0.2">
      <c r="B83" s="208"/>
      <c r="C83" s="210"/>
      <c r="D83" s="855" t="s">
        <v>151</v>
      </c>
      <c r="E83" s="856"/>
      <c r="F83" s="79" t="s">
        <v>152</v>
      </c>
      <c r="G83" s="762">
        <v>3504000000</v>
      </c>
      <c r="H83" s="762"/>
      <c r="I83" s="762"/>
      <c r="J83" s="857"/>
      <c r="K83" s="857"/>
      <c r="L83" s="858">
        <v>43200</v>
      </c>
      <c r="M83" s="858"/>
      <c r="N83" s="41"/>
      <c r="O83" s="112">
        <f t="shared" ref="O83:O84" si="4">141.05/111.82</f>
        <v>1.2614022536218925</v>
      </c>
      <c r="P83" s="40" t="s">
        <v>235</v>
      </c>
      <c r="Q83" s="859">
        <f t="shared" si="3"/>
        <v>2777860900.3899322</v>
      </c>
      <c r="R83" s="860"/>
      <c r="S83" s="861"/>
      <c r="T83" s="862"/>
      <c r="U83" s="863"/>
    </row>
    <row r="84" spans="2:21" ht="31.5" customHeight="1" x14ac:dyDescent="0.2">
      <c r="B84" s="246"/>
      <c r="C84" s="248"/>
      <c r="D84" s="855" t="s">
        <v>151</v>
      </c>
      <c r="E84" s="856"/>
      <c r="F84" s="79" t="s">
        <v>152</v>
      </c>
      <c r="G84" s="762">
        <v>3504000000</v>
      </c>
      <c r="H84" s="762"/>
      <c r="I84" s="762"/>
      <c r="J84" s="857"/>
      <c r="K84" s="857"/>
      <c r="L84" s="858">
        <v>43200</v>
      </c>
      <c r="M84" s="858"/>
      <c r="N84" s="41"/>
      <c r="O84" s="112">
        <f t="shared" si="4"/>
        <v>1.2614022536218925</v>
      </c>
      <c r="P84" s="40" t="s">
        <v>235</v>
      </c>
      <c r="Q84" s="859">
        <f t="shared" si="3"/>
        <v>2777860900.3899322</v>
      </c>
      <c r="R84" s="860"/>
      <c r="S84" s="854"/>
      <c r="T84" s="854"/>
      <c r="U84" s="854"/>
    </row>
    <row r="85" spans="2:21" ht="31.5" customHeight="1" x14ac:dyDescent="0.2">
      <c r="B85" s="208"/>
      <c r="C85" s="210"/>
      <c r="D85" s="855" t="s">
        <v>151</v>
      </c>
      <c r="E85" s="856"/>
      <c r="F85" s="79" t="s">
        <v>152</v>
      </c>
      <c r="G85" s="859">
        <v>18750000000</v>
      </c>
      <c r="H85" s="860"/>
      <c r="I85" s="219"/>
      <c r="J85" s="857"/>
      <c r="K85" s="857"/>
      <c r="L85" s="858">
        <v>43304</v>
      </c>
      <c r="M85" s="858"/>
      <c r="N85" s="72"/>
      <c r="O85" s="112">
        <f>142.28/111.82</f>
        <v>1.272402074763012</v>
      </c>
      <c r="P85" s="51" t="s">
        <v>454</v>
      </c>
      <c r="Q85" s="859">
        <f t="shared" si="3"/>
        <v>14735908068.597132</v>
      </c>
      <c r="R85" s="860"/>
      <c r="S85" s="861" t="s">
        <v>460</v>
      </c>
      <c r="T85" s="862"/>
      <c r="U85" s="863"/>
    </row>
    <row r="86" spans="2:21" ht="40.5" customHeight="1" x14ac:dyDescent="0.2">
      <c r="B86" s="208"/>
      <c r="C86" s="210"/>
      <c r="D86" s="855" t="s">
        <v>151</v>
      </c>
      <c r="E86" s="856"/>
      <c r="F86" s="79" t="s">
        <v>152</v>
      </c>
      <c r="G86" s="859">
        <v>6250000000</v>
      </c>
      <c r="H86" s="860"/>
      <c r="I86" s="219"/>
      <c r="J86" s="857"/>
      <c r="K86" s="857"/>
      <c r="L86" s="858">
        <v>43326</v>
      </c>
      <c r="M86" s="858"/>
      <c r="N86" s="72"/>
      <c r="O86" s="112">
        <f>142.1/111.82</f>
        <v>1.2707923448399214</v>
      </c>
      <c r="P86" s="51" t="s">
        <v>461</v>
      </c>
      <c r="Q86" s="859">
        <f t="shared" si="3"/>
        <v>4918191414.4968328</v>
      </c>
      <c r="R86" s="860"/>
      <c r="S86" s="861" t="s">
        <v>460</v>
      </c>
      <c r="T86" s="862"/>
      <c r="U86" s="863"/>
    </row>
    <row r="87" spans="2:21" ht="40.5" customHeight="1" x14ac:dyDescent="0.2">
      <c r="B87" s="208"/>
      <c r="C87" s="210"/>
      <c r="D87" s="855" t="s">
        <v>151</v>
      </c>
      <c r="E87" s="856"/>
      <c r="F87" s="79" t="s">
        <v>152</v>
      </c>
      <c r="G87" s="859">
        <v>1200000000</v>
      </c>
      <c r="H87" s="860"/>
      <c r="I87" s="219"/>
      <c r="J87" s="857"/>
      <c r="K87" s="857"/>
      <c r="L87" s="858">
        <v>43349</v>
      </c>
      <c r="M87" s="858"/>
      <c r="N87" s="72"/>
      <c r="O87" s="112">
        <f>142.27/111.82</f>
        <v>1.2723126453228404</v>
      </c>
      <c r="P87" s="51" t="s">
        <v>462</v>
      </c>
      <c r="Q87" s="859">
        <f t="shared" si="3"/>
        <v>943164405.70745754</v>
      </c>
      <c r="R87" s="860"/>
      <c r="S87" s="861" t="s">
        <v>460</v>
      </c>
      <c r="T87" s="862"/>
      <c r="U87" s="863"/>
    </row>
    <row r="88" spans="2:21" ht="40.5" customHeight="1" x14ac:dyDescent="0.2">
      <c r="B88" s="208"/>
      <c r="C88" s="210"/>
      <c r="D88" s="855" t="s">
        <v>151</v>
      </c>
      <c r="E88" s="856"/>
      <c r="F88" s="79" t="s">
        <v>152</v>
      </c>
      <c r="G88" s="859">
        <v>31260000000</v>
      </c>
      <c r="H88" s="860"/>
      <c r="I88" s="219"/>
      <c r="J88" s="857"/>
      <c r="K88" s="857"/>
      <c r="L88" s="858">
        <v>43350</v>
      </c>
      <c r="M88" s="858"/>
      <c r="N88" s="72"/>
      <c r="O88" s="112">
        <f>142.27/111.82</f>
        <v>1.2723126453228404</v>
      </c>
      <c r="P88" s="51" t="s">
        <v>462</v>
      </c>
      <c r="Q88" s="859">
        <f t="shared" si="3"/>
        <v>24569432768.679268</v>
      </c>
      <c r="R88" s="860"/>
      <c r="S88" s="861" t="s">
        <v>460</v>
      </c>
      <c r="T88" s="862"/>
      <c r="U88" s="863"/>
    </row>
    <row r="89" spans="2:21" ht="40.5" customHeight="1" x14ac:dyDescent="0.2">
      <c r="B89" s="208"/>
      <c r="C89" s="210"/>
      <c r="D89" s="855" t="s">
        <v>151</v>
      </c>
      <c r="E89" s="856"/>
      <c r="F89" s="79" t="s">
        <v>152</v>
      </c>
      <c r="G89" s="859">
        <v>774948587</v>
      </c>
      <c r="H89" s="860"/>
      <c r="I89" s="219"/>
      <c r="J89" s="857"/>
      <c r="K89" s="857"/>
      <c r="L89" s="858">
        <v>43367</v>
      </c>
      <c r="M89" s="858"/>
      <c r="N89" s="72"/>
      <c r="O89" s="112">
        <f t="shared" ref="O89:O92" si="5">142.27/111.82</f>
        <v>1.2723126453228404</v>
      </c>
      <c r="P89" s="51" t="s">
        <v>462</v>
      </c>
      <c r="Q89" s="859">
        <f t="shared" si="3"/>
        <v>609086602.92640746</v>
      </c>
      <c r="R89" s="860"/>
      <c r="S89" s="861" t="s">
        <v>460</v>
      </c>
      <c r="T89" s="862"/>
      <c r="U89" s="863"/>
    </row>
    <row r="90" spans="2:21" ht="40.5" customHeight="1" x14ac:dyDescent="0.2">
      <c r="B90" s="208"/>
      <c r="C90" s="210"/>
      <c r="D90" s="855" t="s">
        <v>151</v>
      </c>
      <c r="E90" s="856"/>
      <c r="F90" s="79" t="s">
        <v>152</v>
      </c>
      <c r="G90" s="859">
        <v>500000000</v>
      </c>
      <c r="H90" s="860"/>
      <c r="I90" s="219"/>
      <c r="J90" s="857"/>
      <c r="K90" s="857"/>
      <c r="L90" s="858">
        <v>43368</v>
      </c>
      <c r="M90" s="858"/>
      <c r="N90" s="72"/>
      <c r="O90" s="112">
        <f t="shared" si="5"/>
        <v>1.2723126453228404</v>
      </c>
      <c r="P90" s="51" t="s">
        <v>462</v>
      </c>
      <c r="Q90" s="859">
        <f t="shared" si="3"/>
        <v>392985169.044774</v>
      </c>
      <c r="R90" s="860"/>
      <c r="S90" s="861" t="s">
        <v>460</v>
      </c>
      <c r="T90" s="862"/>
      <c r="U90" s="863"/>
    </row>
    <row r="91" spans="2:21" ht="40.5" customHeight="1" x14ac:dyDescent="0.2">
      <c r="B91" s="208"/>
      <c r="C91" s="210"/>
      <c r="D91" s="855" t="s">
        <v>151</v>
      </c>
      <c r="E91" s="856"/>
      <c r="F91" s="79" t="s">
        <v>152</v>
      </c>
      <c r="G91" s="859">
        <v>15938500</v>
      </c>
      <c r="H91" s="860"/>
      <c r="I91" s="219"/>
      <c r="J91" s="857"/>
      <c r="K91" s="857"/>
      <c r="L91" s="858">
        <v>43369</v>
      </c>
      <c r="M91" s="858"/>
      <c r="N91" s="72"/>
      <c r="O91" s="112">
        <f t="shared" si="5"/>
        <v>1.2723126453228404</v>
      </c>
      <c r="P91" s="51" t="s">
        <v>462</v>
      </c>
      <c r="Q91" s="859">
        <f t="shared" si="3"/>
        <v>12527188.233640261</v>
      </c>
      <c r="R91" s="860"/>
      <c r="S91" s="861" t="s">
        <v>460</v>
      </c>
      <c r="T91" s="862"/>
      <c r="U91" s="863"/>
    </row>
    <row r="92" spans="2:21" ht="40.5" customHeight="1" x14ac:dyDescent="0.2">
      <c r="B92" s="208"/>
      <c r="C92" s="210"/>
      <c r="D92" s="855" t="s">
        <v>151</v>
      </c>
      <c r="E92" s="856"/>
      <c r="F92" s="79" t="s">
        <v>152</v>
      </c>
      <c r="G92" s="859">
        <v>3849112913</v>
      </c>
      <c r="H92" s="860"/>
      <c r="I92" s="219"/>
      <c r="J92" s="857"/>
      <c r="K92" s="857"/>
      <c r="L92" s="858">
        <v>43370</v>
      </c>
      <c r="M92" s="858"/>
      <c r="N92" s="72"/>
      <c r="O92" s="112">
        <f t="shared" si="5"/>
        <v>1.2723126453228404</v>
      </c>
      <c r="P92" s="51" t="s">
        <v>462</v>
      </c>
      <c r="Q92" s="859">
        <f t="shared" si="3"/>
        <v>3025288577.5754547</v>
      </c>
      <c r="R92" s="860"/>
      <c r="S92" s="861" t="s">
        <v>460</v>
      </c>
      <c r="T92" s="862"/>
      <c r="U92" s="863"/>
    </row>
    <row r="93" spans="2:21" ht="40.5" customHeight="1" x14ac:dyDescent="0.2">
      <c r="B93" s="208"/>
      <c r="C93" s="210"/>
      <c r="D93" s="855" t="s">
        <v>151</v>
      </c>
      <c r="E93" s="856"/>
      <c r="F93" s="79" t="s">
        <v>152</v>
      </c>
      <c r="G93" s="859">
        <v>22318303139</v>
      </c>
      <c r="H93" s="860"/>
      <c r="I93" s="219"/>
      <c r="J93" s="857"/>
      <c r="K93" s="857"/>
      <c r="L93" s="858">
        <v>43383</v>
      </c>
      <c r="M93" s="858"/>
      <c r="N93" s="72"/>
      <c r="O93" s="112">
        <f>142.5/111.82</f>
        <v>1.2743695224467895</v>
      </c>
      <c r="P93" s="51" t="s">
        <v>473</v>
      </c>
      <c r="Q93" s="859">
        <f t="shared" si="3"/>
        <v>17513211628.091087</v>
      </c>
      <c r="R93" s="860"/>
      <c r="S93" s="861"/>
      <c r="T93" s="862"/>
      <c r="U93" s="863"/>
    </row>
    <row r="94" spans="2:21" ht="40.5" customHeight="1" x14ac:dyDescent="0.2">
      <c r="B94" s="208"/>
      <c r="C94" s="210"/>
      <c r="D94" s="855" t="s">
        <v>151</v>
      </c>
      <c r="E94" s="856"/>
      <c r="F94" s="79" t="s">
        <v>152</v>
      </c>
      <c r="G94" s="859">
        <v>134904238</v>
      </c>
      <c r="H94" s="860"/>
      <c r="I94" s="219"/>
      <c r="J94" s="857"/>
      <c r="K94" s="857"/>
      <c r="L94" s="858">
        <v>43383</v>
      </c>
      <c r="M94" s="858"/>
      <c r="N94" s="72"/>
      <c r="O94" s="112">
        <f t="shared" ref="O94:O96" si="6">142.5/111.82</f>
        <v>1.2743695224467895</v>
      </c>
      <c r="P94" s="51" t="s">
        <v>473</v>
      </c>
      <c r="Q94" s="859">
        <f t="shared" si="3"/>
        <v>105859592.23270175</v>
      </c>
      <c r="R94" s="860"/>
      <c r="S94" s="861"/>
      <c r="T94" s="862"/>
      <c r="U94" s="863"/>
    </row>
    <row r="95" spans="2:21" ht="40.5" customHeight="1" x14ac:dyDescent="0.2">
      <c r="B95" s="208"/>
      <c r="C95" s="210"/>
      <c r="D95" s="855" t="s">
        <v>151</v>
      </c>
      <c r="E95" s="856"/>
      <c r="F95" s="79" t="s">
        <v>152</v>
      </c>
      <c r="G95" s="859">
        <v>22183398901</v>
      </c>
      <c r="H95" s="860"/>
      <c r="I95" s="219"/>
      <c r="J95" s="857"/>
      <c r="K95" s="857"/>
      <c r="L95" s="858">
        <v>43383</v>
      </c>
      <c r="M95" s="858"/>
      <c r="N95" s="72"/>
      <c r="O95" s="112">
        <f t="shared" si="6"/>
        <v>1.2743695224467895</v>
      </c>
      <c r="P95" s="51" t="s">
        <v>473</v>
      </c>
      <c r="Q95" s="859">
        <f t="shared" si="3"/>
        <v>17407352035.858387</v>
      </c>
      <c r="R95" s="860"/>
      <c r="S95" s="861"/>
      <c r="T95" s="862"/>
      <c r="U95" s="863"/>
    </row>
    <row r="96" spans="2:21" ht="40.5" customHeight="1" x14ac:dyDescent="0.2">
      <c r="B96" s="208"/>
      <c r="C96" s="210"/>
      <c r="D96" s="855" t="s">
        <v>151</v>
      </c>
      <c r="E96" s="856"/>
      <c r="F96" s="79" t="s">
        <v>152</v>
      </c>
      <c r="G96" s="859">
        <v>385000000</v>
      </c>
      <c r="H96" s="860"/>
      <c r="I96" s="219"/>
      <c r="J96" s="857"/>
      <c r="K96" s="857"/>
      <c r="L96" s="858">
        <v>43399</v>
      </c>
      <c r="M96" s="858"/>
      <c r="N96" s="72"/>
      <c r="O96" s="112">
        <f t="shared" si="6"/>
        <v>1.2743695224467895</v>
      </c>
      <c r="P96" s="51" t="s">
        <v>473</v>
      </c>
      <c r="Q96" s="859">
        <f t="shared" si="3"/>
        <v>302110175.43859649</v>
      </c>
      <c r="R96" s="860"/>
      <c r="S96" s="861" t="s">
        <v>460</v>
      </c>
      <c r="T96" s="862"/>
      <c r="U96" s="863"/>
    </row>
    <row r="97" spans="2:21" ht="40.5" customHeight="1" x14ac:dyDescent="0.2">
      <c r="B97" s="208"/>
      <c r="C97" s="210"/>
      <c r="D97" s="855" t="s">
        <v>151</v>
      </c>
      <c r="E97" s="856"/>
      <c r="F97" s="79" t="s">
        <v>152</v>
      </c>
      <c r="G97" s="859">
        <v>14493870000</v>
      </c>
      <c r="H97" s="860"/>
      <c r="I97" s="219"/>
      <c r="J97" s="857"/>
      <c r="K97" s="857"/>
      <c r="L97" s="858">
        <v>43431</v>
      </c>
      <c r="M97" s="858"/>
      <c r="N97" s="72"/>
      <c r="O97" s="112">
        <f>142.67/111.82</f>
        <v>1.2758898229297084</v>
      </c>
      <c r="P97" s="51" t="s">
        <v>480</v>
      </c>
      <c r="Q97" s="859">
        <f t="shared" si="3"/>
        <v>11359813159.03834</v>
      </c>
      <c r="R97" s="860"/>
      <c r="S97" s="861" t="s">
        <v>460</v>
      </c>
      <c r="T97" s="862"/>
      <c r="U97" s="863"/>
    </row>
    <row r="98" spans="2:21" ht="40.5" customHeight="1" x14ac:dyDescent="0.2">
      <c r="B98" s="208"/>
      <c r="C98" s="210"/>
      <c r="D98" s="855" t="s">
        <v>151</v>
      </c>
      <c r="E98" s="856"/>
      <c r="F98" s="79" t="s">
        <v>152</v>
      </c>
      <c r="G98" s="859">
        <v>4980000000</v>
      </c>
      <c r="H98" s="860"/>
      <c r="I98" s="219"/>
      <c r="J98" s="42"/>
      <c r="K98" s="42"/>
      <c r="L98" s="858">
        <v>43494</v>
      </c>
      <c r="M98" s="858"/>
      <c r="N98" s="72"/>
      <c r="O98" s="112">
        <f>100/78.05</f>
        <v>1.2812299807815504</v>
      </c>
      <c r="P98" s="51" t="s">
        <v>506</v>
      </c>
      <c r="Q98" s="859">
        <f t="shared" si="3"/>
        <v>3886889999.9999995</v>
      </c>
      <c r="R98" s="860"/>
      <c r="S98" s="861" t="s">
        <v>517</v>
      </c>
      <c r="T98" s="862"/>
      <c r="U98" s="863"/>
    </row>
    <row r="99" spans="2:21" ht="40.5" customHeight="1" x14ac:dyDescent="0.2">
      <c r="B99" s="208"/>
      <c r="C99" s="210"/>
      <c r="D99" s="855" t="s">
        <v>151</v>
      </c>
      <c r="E99" s="856"/>
      <c r="F99" s="79" t="s">
        <v>152</v>
      </c>
      <c r="G99" s="859">
        <v>645000000</v>
      </c>
      <c r="H99" s="860"/>
      <c r="I99" s="219"/>
      <c r="J99" s="42"/>
      <c r="K99" s="42"/>
      <c r="L99" s="858">
        <v>43495</v>
      </c>
      <c r="M99" s="858"/>
      <c r="N99" s="72"/>
      <c r="O99" s="112">
        <f>100/78.05</f>
        <v>1.2812299807815504</v>
      </c>
      <c r="P99" s="51" t="s">
        <v>506</v>
      </c>
      <c r="Q99" s="859">
        <f t="shared" si="3"/>
        <v>503422499.99999994</v>
      </c>
      <c r="R99" s="860"/>
      <c r="S99" s="861" t="s">
        <v>517</v>
      </c>
      <c r="T99" s="862"/>
      <c r="U99" s="863"/>
    </row>
    <row r="100" spans="2:21" ht="40.5" customHeight="1" x14ac:dyDescent="0.2">
      <c r="B100" s="208"/>
      <c r="C100" s="210"/>
      <c r="D100" s="855" t="s">
        <v>151</v>
      </c>
      <c r="E100" s="856"/>
      <c r="F100" s="79" t="s">
        <v>152</v>
      </c>
      <c r="G100" s="859">
        <v>16875000000</v>
      </c>
      <c r="H100" s="860"/>
      <c r="I100" s="219"/>
      <c r="J100" s="42"/>
      <c r="K100" s="42"/>
      <c r="L100" s="858">
        <v>43497</v>
      </c>
      <c r="M100" s="858"/>
      <c r="N100" s="72"/>
      <c r="O100" s="112">
        <f>100/78.05</f>
        <v>1.2812299807815504</v>
      </c>
      <c r="P100" s="51" t="s">
        <v>506</v>
      </c>
      <c r="Q100" s="859">
        <f t="shared" si="3"/>
        <v>13170937500</v>
      </c>
      <c r="R100" s="860"/>
      <c r="S100" s="861" t="s">
        <v>517</v>
      </c>
      <c r="T100" s="862"/>
      <c r="U100" s="863"/>
    </row>
    <row r="101" spans="2:21" ht="40.5" customHeight="1" x14ac:dyDescent="0.2">
      <c r="B101" s="208"/>
      <c r="C101" s="210"/>
      <c r="D101" s="855" t="s">
        <v>151</v>
      </c>
      <c r="E101" s="856"/>
      <c r="F101" s="79" t="s">
        <v>152</v>
      </c>
      <c r="G101" s="859">
        <v>9562500000</v>
      </c>
      <c r="H101" s="860"/>
      <c r="I101" s="219"/>
      <c r="J101" s="42"/>
      <c r="K101" s="42"/>
      <c r="L101" s="858">
        <v>43504</v>
      </c>
      <c r="M101" s="858"/>
      <c r="N101" s="72"/>
      <c r="O101" s="112">
        <f>100.6/78.05</f>
        <v>1.2889173606662396</v>
      </c>
      <c r="P101" s="51" t="s">
        <v>509</v>
      </c>
      <c r="Q101" s="859">
        <f t="shared" si="3"/>
        <v>7419017147.1172962</v>
      </c>
      <c r="R101" s="860"/>
      <c r="S101" s="861" t="s">
        <v>517</v>
      </c>
      <c r="T101" s="862"/>
      <c r="U101" s="863"/>
    </row>
    <row r="102" spans="2:21" ht="40.5" customHeight="1" x14ac:dyDescent="0.2">
      <c r="B102" s="208"/>
      <c r="C102" s="210"/>
      <c r="D102" s="855" t="s">
        <v>151</v>
      </c>
      <c r="E102" s="856"/>
      <c r="F102" s="79" t="s">
        <v>152</v>
      </c>
      <c r="G102" s="859">
        <v>9562500000</v>
      </c>
      <c r="H102" s="860"/>
      <c r="I102" s="219"/>
      <c r="J102" s="42"/>
      <c r="K102" s="42"/>
      <c r="L102" s="858">
        <v>43504</v>
      </c>
      <c r="M102" s="858"/>
      <c r="N102" s="72"/>
      <c r="O102" s="112">
        <f t="shared" ref="O102:O103" si="7">100.6/78.05</f>
        <v>1.2889173606662396</v>
      </c>
      <c r="P102" s="51" t="s">
        <v>509</v>
      </c>
      <c r="Q102" s="859">
        <f t="shared" si="3"/>
        <v>7419017147.1172962</v>
      </c>
      <c r="R102" s="860"/>
      <c r="S102" s="861" t="s">
        <v>517</v>
      </c>
      <c r="T102" s="862"/>
      <c r="U102" s="863"/>
    </row>
    <row r="103" spans="2:21" ht="40.5" customHeight="1" x14ac:dyDescent="0.2">
      <c r="B103" s="208"/>
      <c r="C103" s="210"/>
      <c r="D103" s="855" t="s">
        <v>151</v>
      </c>
      <c r="E103" s="856"/>
      <c r="F103" s="79" t="s">
        <v>152</v>
      </c>
      <c r="G103" s="859">
        <v>6375000004.9799995</v>
      </c>
      <c r="H103" s="860"/>
      <c r="I103" s="219"/>
      <c r="J103" s="42"/>
      <c r="K103" s="42"/>
      <c r="L103" s="858">
        <v>43522</v>
      </c>
      <c r="M103" s="858"/>
      <c r="N103" s="72"/>
      <c r="O103" s="112">
        <f t="shared" si="7"/>
        <v>1.2889173606662396</v>
      </c>
      <c r="P103" s="51" t="s">
        <v>509</v>
      </c>
      <c r="Q103" s="859">
        <f t="shared" si="3"/>
        <v>4946011435.275238</v>
      </c>
      <c r="R103" s="860"/>
      <c r="S103" s="861" t="s">
        <v>517</v>
      </c>
      <c r="T103" s="862"/>
      <c r="U103" s="863"/>
    </row>
    <row r="104" spans="2:21" ht="40.5" customHeight="1" x14ac:dyDescent="0.2">
      <c r="B104" s="208"/>
      <c r="C104" s="210"/>
      <c r="D104" s="855" t="s">
        <v>151</v>
      </c>
      <c r="E104" s="856"/>
      <c r="F104" s="79" t="s">
        <v>152</v>
      </c>
      <c r="G104" s="859">
        <v>18000000000</v>
      </c>
      <c r="H104" s="860"/>
      <c r="I104" s="219"/>
      <c r="J104" s="42"/>
      <c r="K104" s="42"/>
      <c r="L104" s="858">
        <v>43544</v>
      </c>
      <c r="M104" s="858"/>
      <c r="N104" s="72"/>
      <c r="O104" s="112">
        <f>101.18/78.05</f>
        <v>1.2963484945547727</v>
      </c>
      <c r="P104" s="51" t="s">
        <v>518</v>
      </c>
      <c r="Q104" s="859">
        <f t="shared" si="3"/>
        <v>13885155169.00573</v>
      </c>
      <c r="R104" s="860"/>
      <c r="S104" s="861" t="s">
        <v>517</v>
      </c>
      <c r="T104" s="862"/>
      <c r="U104" s="863"/>
    </row>
    <row r="105" spans="2:21" ht="40.5" customHeight="1" x14ac:dyDescent="0.2">
      <c r="B105" s="208"/>
      <c r="C105" s="210"/>
      <c r="D105" s="855" t="s">
        <v>151</v>
      </c>
      <c r="E105" s="856"/>
      <c r="F105" s="79" t="s">
        <v>152</v>
      </c>
      <c r="G105" s="859">
        <v>13500000000</v>
      </c>
      <c r="H105" s="860"/>
      <c r="I105" s="219"/>
      <c r="J105" s="42"/>
      <c r="K105" s="42"/>
      <c r="L105" s="858">
        <v>43546</v>
      </c>
      <c r="M105" s="858"/>
      <c r="N105" s="72"/>
      <c r="O105" s="112">
        <f>101.18/78.05</f>
        <v>1.2963484945547727</v>
      </c>
      <c r="P105" s="51" t="s">
        <v>518</v>
      </c>
      <c r="Q105" s="859">
        <f t="shared" si="3"/>
        <v>10413866376.754297</v>
      </c>
      <c r="R105" s="860"/>
      <c r="S105" s="861" t="s">
        <v>517</v>
      </c>
      <c r="T105" s="862"/>
      <c r="U105" s="863"/>
    </row>
    <row r="106" spans="2:21" ht="40.5" customHeight="1" x14ac:dyDescent="0.2">
      <c r="B106" s="208"/>
      <c r="C106" s="210"/>
      <c r="D106" s="855" t="s">
        <v>151</v>
      </c>
      <c r="E106" s="856"/>
      <c r="F106" s="79" t="s">
        <v>152</v>
      </c>
      <c r="G106" s="859">
        <v>8000000000</v>
      </c>
      <c r="H106" s="860"/>
      <c r="I106" s="219"/>
      <c r="J106" s="42"/>
      <c r="K106" s="42"/>
      <c r="L106" s="858">
        <v>43551</v>
      </c>
      <c r="M106" s="858"/>
      <c r="N106" s="72"/>
      <c r="O106" s="112">
        <f>101.18/78.05</f>
        <v>1.2963484945547727</v>
      </c>
      <c r="P106" s="51" t="s">
        <v>518</v>
      </c>
      <c r="Q106" s="859">
        <f t="shared" si="3"/>
        <v>6171180075.113658</v>
      </c>
      <c r="R106" s="860"/>
      <c r="S106" s="861" t="s">
        <v>517</v>
      </c>
      <c r="T106" s="862"/>
      <c r="U106" s="863"/>
    </row>
    <row r="107" spans="2:21" ht="40.5" customHeight="1" x14ac:dyDescent="0.2">
      <c r="B107" s="208"/>
      <c r="C107" s="210"/>
      <c r="D107" s="855" t="s">
        <v>151</v>
      </c>
      <c r="E107" s="856"/>
      <c r="F107" s="79" t="s">
        <v>152</v>
      </c>
      <c r="G107" s="859">
        <v>21527000000</v>
      </c>
      <c r="H107" s="860"/>
      <c r="I107" s="219"/>
      <c r="J107" s="42"/>
      <c r="K107" s="42"/>
      <c r="L107" s="858">
        <v>43570</v>
      </c>
      <c r="M107" s="858"/>
      <c r="N107" s="72"/>
      <c r="O107" s="112">
        <f>101.62/78.05</f>
        <v>1.3019859064702115</v>
      </c>
      <c r="P107" s="51" t="s">
        <v>522</v>
      </c>
      <c r="Q107" s="859">
        <f t="shared" si="3"/>
        <v>16533973135.209602</v>
      </c>
      <c r="R107" s="860"/>
      <c r="S107" s="861" t="s">
        <v>517</v>
      </c>
      <c r="T107" s="862"/>
      <c r="U107" s="863"/>
    </row>
    <row r="108" spans="2:21" ht="40.5" customHeight="1" x14ac:dyDescent="0.2">
      <c r="B108" s="208"/>
      <c r="C108" s="210"/>
      <c r="D108" s="855" t="s">
        <v>151</v>
      </c>
      <c r="E108" s="856"/>
      <c r="F108" s="79" t="s">
        <v>152</v>
      </c>
      <c r="G108" s="859">
        <v>11732000000</v>
      </c>
      <c r="H108" s="860"/>
      <c r="I108" s="219"/>
      <c r="J108" s="42"/>
      <c r="K108" s="42"/>
      <c r="L108" s="858">
        <v>43580</v>
      </c>
      <c r="M108" s="858"/>
      <c r="N108" s="72"/>
      <c r="O108" s="112">
        <f>101.62/78.05</f>
        <v>1.3019859064702115</v>
      </c>
      <c r="P108" s="51" t="s">
        <v>522</v>
      </c>
      <c r="Q108" s="859">
        <f t="shared" si="3"/>
        <v>9010850226.3333988</v>
      </c>
      <c r="R108" s="860"/>
      <c r="S108" s="861" t="s">
        <v>517</v>
      </c>
      <c r="T108" s="862"/>
      <c r="U108" s="863"/>
    </row>
    <row r="109" spans="2:21" ht="42" customHeight="1" x14ac:dyDescent="0.2">
      <c r="B109" s="208"/>
      <c r="C109" s="210"/>
      <c r="D109" s="855" t="s">
        <v>151</v>
      </c>
      <c r="E109" s="856"/>
      <c r="F109" s="79" t="s">
        <v>152</v>
      </c>
      <c r="G109" s="859">
        <v>4875000000</v>
      </c>
      <c r="H109" s="860"/>
      <c r="I109" s="219"/>
      <c r="J109" s="42"/>
      <c r="K109" s="42"/>
      <c r="L109" s="858">
        <v>43581</v>
      </c>
      <c r="M109" s="858"/>
      <c r="N109" s="72"/>
      <c r="O109" s="112">
        <f>101.62/78.05</f>
        <v>1.3019859064702115</v>
      </c>
      <c r="P109" s="51" t="s">
        <v>522</v>
      </c>
      <c r="Q109" s="859">
        <f t="shared" si="3"/>
        <v>3744280161.3855538</v>
      </c>
      <c r="R109" s="860"/>
      <c r="S109" s="861" t="s">
        <v>579</v>
      </c>
      <c r="T109" s="862"/>
      <c r="U109" s="863"/>
    </row>
    <row r="110" spans="2:21" ht="42" customHeight="1" x14ac:dyDescent="0.2">
      <c r="B110" s="208"/>
      <c r="C110" s="210"/>
      <c r="D110" s="855" t="s">
        <v>151</v>
      </c>
      <c r="E110" s="856"/>
      <c r="F110" s="79" t="s">
        <v>152</v>
      </c>
      <c r="G110" s="859">
        <v>3366000000</v>
      </c>
      <c r="H110" s="860"/>
      <c r="I110" s="219"/>
      <c r="J110" s="42"/>
      <c r="K110" s="42"/>
      <c r="L110" s="858">
        <v>43591</v>
      </c>
      <c r="M110" s="858"/>
      <c r="N110" s="72"/>
      <c r="O110" s="112">
        <f>102.12/78.05</f>
        <v>1.3083920563741192</v>
      </c>
      <c r="P110" s="51" t="s">
        <v>582</v>
      </c>
      <c r="Q110" s="859">
        <f t="shared" si="3"/>
        <v>2572623384.253819</v>
      </c>
      <c r="R110" s="860"/>
      <c r="S110" s="861" t="s">
        <v>579</v>
      </c>
      <c r="T110" s="862"/>
      <c r="U110" s="863"/>
    </row>
    <row r="111" spans="2:21" ht="31.5" customHeight="1" x14ac:dyDescent="0.2">
      <c r="B111" s="207"/>
      <c r="C111" s="211"/>
      <c r="D111" s="855"/>
      <c r="E111" s="856"/>
      <c r="F111" s="1066" t="s">
        <v>236</v>
      </c>
      <c r="G111" s="864">
        <f>SUM(G15:H110)</f>
        <v>384347324524.47998</v>
      </c>
      <c r="H111" s="865"/>
      <c r="I111" s="219"/>
      <c r="J111" s="42"/>
      <c r="K111" s="42"/>
      <c r="L111" s="43"/>
      <c r="M111" s="43"/>
      <c r="N111" s="44"/>
      <c r="O111" s="44"/>
      <c r="P111" s="44"/>
      <c r="Q111" s="852">
        <f>SUM(Q15:R110)</f>
        <v>309017897125.14862</v>
      </c>
      <c r="R111" s="853"/>
      <c r="S111" s="60"/>
      <c r="T111" s="60"/>
      <c r="U111" s="61"/>
    </row>
    <row r="112" spans="2:21" ht="31.5" customHeight="1" x14ac:dyDescent="0.2">
      <c r="B112" s="246"/>
      <c r="C112" s="248"/>
      <c r="D112" s="855" t="s">
        <v>151</v>
      </c>
      <c r="E112" s="856"/>
      <c r="F112" s="79" t="s">
        <v>237</v>
      </c>
      <c r="G112" s="762">
        <v>578332629.87</v>
      </c>
      <c r="H112" s="762"/>
      <c r="I112" s="762"/>
      <c r="J112" s="857"/>
      <c r="K112" s="857"/>
      <c r="L112" s="858">
        <v>42278</v>
      </c>
      <c r="M112" s="858" t="s">
        <v>216</v>
      </c>
      <c r="N112" s="41"/>
      <c r="O112" s="59">
        <f>123.78/111.82</f>
        <v>1.1069576104453587</v>
      </c>
      <c r="P112" s="40" t="s">
        <v>238</v>
      </c>
      <c r="Q112" s="859">
        <f>+G112/O112</f>
        <v>522452372.53242362</v>
      </c>
      <c r="R112" s="860"/>
      <c r="S112" s="854"/>
      <c r="T112" s="854"/>
      <c r="U112" s="854"/>
    </row>
    <row r="113" spans="1:21" ht="31.5" customHeight="1" x14ac:dyDescent="0.2">
      <c r="B113" s="246"/>
      <c r="C113" s="248"/>
      <c r="D113" s="855" t="s">
        <v>151</v>
      </c>
      <c r="E113" s="856"/>
      <c r="F113" s="79" t="s">
        <v>237</v>
      </c>
      <c r="G113" s="762">
        <v>906673067.28999996</v>
      </c>
      <c r="H113" s="762"/>
      <c r="I113" s="762"/>
      <c r="J113" s="857"/>
      <c r="K113" s="857"/>
      <c r="L113" s="858">
        <v>42369</v>
      </c>
      <c r="M113" s="858" t="s">
        <v>216</v>
      </c>
      <c r="N113" s="41"/>
      <c r="O113" s="112">
        <f>125.37/111.82</f>
        <v>1.1211768914326596</v>
      </c>
      <c r="P113" s="40" t="s">
        <v>219</v>
      </c>
      <c r="Q113" s="859">
        <f>+G113/O113</f>
        <v>808679766.96472681</v>
      </c>
      <c r="R113" s="860"/>
      <c r="S113" s="854"/>
      <c r="T113" s="854"/>
      <c r="U113" s="854"/>
    </row>
    <row r="114" spans="1:21" ht="47.25" customHeight="1" x14ac:dyDescent="0.2">
      <c r="B114" s="211"/>
      <c r="C114" s="212" t="s">
        <v>708</v>
      </c>
      <c r="D114" s="80"/>
      <c r="E114" s="80"/>
      <c r="F114" s="80"/>
      <c r="G114" s="850">
        <f>+G111+G112+G113</f>
        <v>385832330221.63995</v>
      </c>
      <c r="H114" s="851"/>
      <c r="I114" s="45"/>
      <c r="J114" s="42"/>
      <c r="K114" s="42"/>
      <c r="L114" s="43"/>
      <c r="M114" s="43"/>
      <c r="N114" s="44"/>
      <c r="O114" s="44"/>
      <c r="P114" s="44"/>
      <c r="Q114" s="852">
        <f>+Q111+Q112+Q113</f>
        <v>310349029264.64575</v>
      </c>
      <c r="R114" s="853"/>
      <c r="S114" s="46"/>
      <c r="T114" s="46"/>
      <c r="U114" s="47"/>
    </row>
    <row r="115" spans="1:21" ht="31.5" customHeight="1" x14ac:dyDescent="0.2">
      <c r="B115" s="208"/>
      <c r="C115" s="209"/>
      <c r="D115" s="81"/>
      <c r="E115" s="81"/>
      <c r="F115" s="81"/>
      <c r="G115" s="110"/>
      <c r="H115" s="110"/>
      <c r="I115" s="110"/>
      <c r="J115" s="42"/>
      <c r="K115" s="42"/>
      <c r="L115" s="43"/>
      <c r="M115" s="43"/>
      <c r="N115" s="44"/>
      <c r="O115" s="44"/>
      <c r="P115" s="44"/>
      <c r="Q115" s="110"/>
      <c r="R115" s="110"/>
      <c r="S115" s="46"/>
      <c r="T115" s="46"/>
      <c r="U115" s="47"/>
    </row>
    <row r="116" spans="1:21" ht="31.5" customHeight="1" x14ac:dyDescent="0.2">
      <c r="A116" s="1" t="s">
        <v>709</v>
      </c>
      <c r="B116" s="346" t="s">
        <v>239</v>
      </c>
      <c r="C116" s="347"/>
      <c r="D116" s="347"/>
      <c r="E116" s="347"/>
      <c r="F116" s="347"/>
      <c r="G116" s="347"/>
      <c r="H116" s="347"/>
      <c r="I116" s="347"/>
      <c r="J116" s="347"/>
      <c r="K116" s="347"/>
      <c r="L116" s="347"/>
      <c r="M116" s="347"/>
      <c r="N116" s="347"/>
      <c r="O116" s="347"/>
      <c r="P116" s="347"/>
      <c r="Q116" s="347"/>
      <c r="R116" s="347"/>
      <c r="S116" s="347"/>
      <c r="T116" s="347"/>
      <c r="U116" s="348"/>
    </row>
    <row r="117" spans="1:21" ht="15" x14ac:dyDescent="0.2">
      <c r="B117" s="781" t="s">
        <v>138</v>
      </c>
      <c r="C117" s="781"/>
      <c r="D117" s="782" t="s">
        <v>139</v>
      </c>
      <c r="E117" s="782"/>
      <c r="F117" s="782" t="s">
        <v>140</v>
      </c>
      <c r="G117" s="783" t="s">
        <v>141</v>
      </c>
      <c r="H117" s="783"/>
      <c r="I117" s="783"/>
      <c r="J117" s="783"/>
      <c r="K117" s="783"/>
      <c r="L117" s="783"/>
      <c r="M117" s="783"/>
      <c r="N117" s="783" t="s">
        <v>142</v>
      </c>
      <c r="O117" s="783"/>
      <c r="P117" s="783"/>
      <c r="Q117" s="783"/>
      <c r="R117" s="783"/>
      <c r="S117" s="783" t="s">
        <v>99</v>
      </c>
      <c r="T117" s="783"/>
      <c r="U117" s="783"/>
    </row>
    <row r="118" spans="1:21" ht="15" customHeight="1" x14ac:dyDescent="0.2">
      <c r="B118" s="781"/>
      <c r="C118" s="781"/>
      <c r="D118" s="782"/>
      <c r="E118" s="782"/>
      <c r="F118" s="782"/>
      <c r="G118" s="763" t="s">
        <v>143</v>
      </c>
      <c r="H118" s="782"/>
      <c r="I118" s="782"/>
      <c r="J118" s="763" t="s">
        <v>144</v>
      </c>
      <c r="K118" s="763"/>
      <c r="L118" s="763" t="s">
        <v>145</v>
      </c>
      <c r="M118" s="763"/>
      <c r="N118" s="218" t="s">
        <v>146</v>
      </c>
      <c r="O118" s="218" t="s">
        <v>147</v>
      </c>
      <c r="P118" s="218" t="s">
        <v>148</v>
      </c>
      <c r="Q118" s="763" t="s">
        <v>149</v>
      </c>
      <c r="R118" s="763"/>
      <c r="S118" s="783"/>
      <c r="T118" s="783"/>
      <c r="U118" s="783"/>
    </row>
    <row r="119" spans="1:21" ht="28.5" customHeight="1" x14ac:dyDescent="0.2">
      <c r="B119" s="246" t="s">
        <v>150</v>
      </c>
      <c r="C119" s="248"/>
      <c r="D119" s="439" t="s">
        <v>239</v>
      </c>
      <c r="E119" s="439"/>
      <c r="F119" s="79" t="s">
        <v>152</v>
      </c>
      <c r="G119" s="788">
        <v>1792505269</v>
      </c>
      <c r="H119" s="788"/>
      <c r="I119" s="788"/>
      <c r="J119" s="830" t="s">
        <v>153</v>
      </c>
      <c r="K119" s="830"/>
      <c r="L119" s="841">
        <v>42278</v>
      </c>
      <c r="M119" s="842"/>
      <c r="N119" s="220">
        <v>1630902678</v>
      </c>
      <c r="O119" s="59">
        <f>123.78/111.82</f>
        <v>1.1069576104453587</v>
      </c>
      <c r="P119" s="113" t="s">
        <v>169</v>
      </c>
      <c r="Q119" s="848">
        <f t="shared" ref="Q119:Q138" si="8">+G119/O119</f>
        <v>1619307959.1176279</v>
      </c>
      <c r="R119" s="849"/>
      <c r="S119" s="257" t="s">
        <v>240</v>
      </c>
      <c r="T119" s="257"/>
      <c r="U119" s="257"/>
    </row>
    <row r="120" spans="1:21" ht="27.75" customHeight="1" x14ac:dyDescent="0.2">
      <c r="B120" s="246" t="s">
        <v>154</v>
      </c>
      <c r="C120" s="248"/>
      <c r="D120" s="439" t="s">
        <v>239</v>
      </c>
      <c r="E120" s="439"/>
      <c r="F120" s="79" t="s">
        <v>152</v>
      </c>
      <c r="G120" s="788">
        <v>1805267351.8</v>
      </c>
      <c r="H120" s="788"/>
      <c r="I120" s="788"/>
      <c r="J120" s="830" t="s">
        <v>153</v>
      </c>
      <c r="K120" s="830"/>
      <c r="L120" s="841">
        <v>42311</v>
      </c>
      <c r="M120" s="842"/>
      <c r="N120" s="220">
        <v>1630902678</v>
      </c>
      <c r="O120" s="112">
        <f>124.62/111.82</f>
        <v>1.1144696834197818</v>
      </c>
      <c r="P120" s="114" t="s">
        <v>174</v>
      </c>
      <c r="Q120" s="767">
        <f>+G120/O120</f>
        <v>1619844288.8643556</v>
      </c>
      <c r="R120" s="768"/>
      <c r="S120" s="257" t="s">
        <v>240</v>
      </c>
      <c r="T120" s="257"/>
      <c r="U120" s="257"/>
    </row>
    <row r="121" spans="1:21" ht="27.75" customHeight="1" x14ac:dyDescent="0.2">
      <c r="B121" s="246" t="s">
        <v>154</v>
      </c>
      <c r="C121" s="248"/>
      <c r="D121" s="439" t="s">
        <v>239</v>
      </c>
      <c r="E121" s="439"/>
      <c r="F121" s="79" t="s">
        <v>152</v>
      </c>
      <c r="G121" s="788">
        <v>12313884</v>
      </c>
      <c r="H121" s="788"/>
      <c r="I121" s="788"/>
      <c r="J121" s="830" t="s">
        <v>153</v>
      </c>
      <c r="K121" s="830"/>
      <c r="L121" s="841">
        <v>42367</v>
      </c>
      <c r="M121" s="842"/>
      <c r="N121" s="220">
        <v>1630902678</v>
      </c>
      <c r="O121" s="112">
        <f>125.37/111.82</f>
        <v>1.1211768914326596</v>
      </c>
      <c r="P121" s="114" t="s">
        <v>176</v>
      </c>
      <c r="Q121" s="767">
        <f t="shared" ref="Q121" si="9">+G121/O121</f>
        <v>10982998.395788467</v>
      </c>
      <c r="R121" s="768"/>
      <c r="S121" s="257" t="s">
        <v>240</v>
      </c>
      <c r="T121" s="257"/>
      <c r="U121" s="257"/>
    </row>
    <row r="122" spans="1:21" ht="28.5" customHeight="1" x14ac:dyDescent="0.2">
      <c r="B122" s="246" t="s">
        <v>156</v>
      </c>
      <c r="C122" s="248"/>
      <c r="D122" s="439" t="s">
        <v>239</v>
      </c>
      <c r="E122" s="439"/>
      <c r="F122" s="79" t="s">
        <v>152</v>
      </c>
      <c r="G122" s="788">
        <v>1828541334</v>
      </c>
      <c r="H122" s="788"/>
      <c r="I122" s="788"/>
      <c r="J122" s="845" t="s">
        <v>241</v>
      </c>
      <c r="K122" s="845"/>
      <c r="L122" s="841">
        <v>42367</v>
      </c>
      <c r="M122" s="842"/>
      <c r="N122" s="220">
        <v>1630902678</v>
      </c>
      <c r="O122" s="112">
        <f>125.37/111.82</f>
        <v>1.1211768914326596</v>
      </c>
      <c r="P122" s="114" t="s">
        <v>176</v>
      </c>
      <c r="Q122" s="767">
        <f t="shared" si="8"/>
        <v>1630912434.9356306</v>
      </c>
      <c r="R122" s="768"/>
      <c r="S122" s="257" t="s">
        <v>240</v>
      </c>
      <c r="T122" s="257"/>
      <c r="U122" s="257"/>
    </row>
    <row r="123" spans="1:21" ht="27" customHeight="1" x14ac:dyDescent="0.2">
      <c r="B123" s="246" t="s">
        <v>158</v>
      </c>
      <c r="C123" s="248"/>
      <c r="D123" s="439" t="s">
        <v>239</v>
      </c>
      <c r="E123" s="439"/>
      <c r="F123" s="79" t="s">
        <v>152</v>
      </c>
      <c r="G123" s="788">
        <v>1839906750</v>
      </c>
      <c r="H123" s="788"/>
      <c r="I123" s="788"/>
      <c r="J123" s="846" t="s">
        <v>242</v>
      </c>
      <c r="K123" s="847"/>
      <c r="L123" s="841">
        <v>42387</v>
      </c>
      <c r="M123" s="842">
        <v>42387</v>
      </c>
      <c r="N123" s="220">
        <v>1630902678</v>
      </c>
      <c r="O123" s="112">
        <f>126.15/111.82</f>
        <v>1.1281523877660526</v>
      </c>
      <c r="P123" s="114" t="s">
        <v>181</v>
      </c>
      <c r="Q123" s="767">
        <f t="shared" si="8"/>
        <v>1630902677.6456599</v>
      </c>
      <c r="R123" s="768"/>
      <c r="S123" s="257" t="s">
        <v>240</v>
      </c>
      <c r="T123" s="257"/>
      <c r="U123" s="257"/>
    </row>
    <row r="124" spans="1:21" ht="27" customHeight="1" x14ac:dyDescent="0.2">
      <c r="B124" s="246" t="s">
        <v>158</v>
      </c>
      <c r="C124" s="248"/>
      <c r="D124" s="439" t="s">
        <v>239</v>
      </c>
      <c r="E124" s="439"/>
      <c r="F124" s="79" t="s">
        <v>152</v>
      </c>
      <c r="G124" s="788">
        <v>13080610</v>
      </c>
      <c r="H124" s="788"/>
      <c r="I124" s="788"/>
      <c r="J124" s="846" t="s">
        <v>242</v>
      </c>
      <c r="K124" s="847"/>
      <c r="L124" s="841">
        <v>42395</v>
      </c>
      <c r="M124" s="842">
        <v>42387</v>
      </c>
      <c r="N124" s="220">
        <v>0</v>
      </c>
      <c r="O124" s="112">
        <f>126.15/111.82</f>
        <v>1.1281523877660526</v>
      </c>
      <c r="P124" s="114" t="s">
        <v>181</v>
      </c>
      <c r="Q124" s="848">
        <f t="shared" si="8"/>
        <v>11594719.066191042</v>
      </c>
      <c r="R124" s="849"/>
      <c r="S124" s="257" t="s">
        <v>240</v>
      </c>
      <c r="T124" s="257"/>
      <c r="U124" s="257"/>
    </row>
    <row r="125" spans="1:21" ht="26.25" customHeight="1" x14ac:dyDescent="0.2">
      <c r="B125" s="246" t="s">
        <v>160</v>
      </c>
      <c r="C125" s="248"/>
      <c r="D125" s="439" t="s">
        <v>239</v>
      </c>
      <c r="E125" s="439"/>
      <c r="F125" s="79" t="s">
        <v>152</v>
      </c>
      <c r="G125" s="788">
        <v>1863680417</v>
      </c>
      <c r="H125" s="788"/>
      <c r="I125" s="788"/>
      <c r="J125" s="845" t="s">
        <v>243</v>
      </c>
      <c r="K125" s="845"/>
      <c r="L125" s="841">
        <v>42416</v>
      </c>
      <c r="M125" s="842">
        <v>42416</v>
      </c>
      <c r="N125" s="220">
        <v>1630902678</v>
      </c>
      <c r="O125" s="112">
        <f>127.78/111.82</f>
        <v>1.1427293865140404</v>
      </c>
      <c r="P125" s="114" t="s">
        <v>184</v>
      </c>
      <c r="Q125" s="767">
        <f t="shared" si="8"/>
        <v>1630902678.266865</v>
      </c>
      <c r="R125" s="768"/>
      <c r="S125" s="257" t="s">
        <v>244</v>
      </c>
      <c r="T125" s="257"/>
      <c r="U125" s="257"/>
    </row>
    <row r="126" spans="1:21" ht="26.25" customHeight="1" x14ac:dyDescent="0.2">
      <c r="B126" s="246" t="s">
        <v>162</v>
      </c>
      <c r="C126" s="248"/>
      <c r="D126" s="439" t="s">
        <v>239</v>
      </c>
      <c r="E126" s="439"/>
      <c r="F126" s="79" t="s">
        <v>152</v>
      </c>
      <c r="G126" s="788">
        <v>1887454082.99</v>
      </c>
      <c r="H126" s="788"/>
      <c r="I126" s="788"/>
      <c r="J126" s="846" t="s">
        <v>245</v>
      </c>
      <c r="K126" s="847"/>
      <c r="L126" s="841">
        <v>42445</v>
      </c>
      <c r="M126" s="842">
        <v>42445</v>
      </c>
      <c r="N126" s="220">
        <v>1630902678</v>
      </c>
      <c r="O126" s="112">
        <f>129.41/111.82</f>
        <v>1.1573063852620282</v>
      </c>
      <c r="P126" s="114" t="s">
        <v>188</v>
      </c>
      <c r="Q126" s="767">
        <f t="shared" si="8"/>
        <v>1630902677.9997048</v>
      </c>
      <c r="R126" s="768"/>
      <c r="S126" s="257" t="s">
        <v>240</v>
      </c>
      <c r="T126" s="257"/>
      <c r="U126" s="257"/>
    </row>
    <row r="127" spans="1:21" ht="27.75" customHeight="1" x14ac:dyDescent="0.2">
      <c r="B127" s="246" t="s">
        <v>164</v>
      </c>
      <c r="C127" s="248"/>
      <c r="D127" s="439" t="s">
        <v>239</v>
      </c>
      <c r="E127" s="439"/>
      <c r="F127" s="79" t="s">
        <v>152</v>
      </c>
      <c r="G127" s="788">
        <v>1905247870</v>
      </c>
      <c r="H127" s="788"/>
      <c r="I127" s="788"/>
      <c r="J127" s="846" t="s">
        <v>246</v>
      </c>
      <c r="K127" s="847"/>
      <c r="L127" s="841">
        <v>42474</v>
      </c>
      <c r="M127" s="842">
        <v>42474</v>
      </c>
      <c r="N127" s="220">
        <v>1630902678</v>
      </c>
      <c r="O127" s="112">
        <f>130.63/111.82</f>
        <v>1.1682167769629763</v>
      </c>
      <c r="P127" s="114" t="s">
        <v>193</v>
      </c>
      <c r="Q127" s="767">
        <f t="shared" si="8"/>
        <v>1630902677.9713693</v>
      </c>
      <c r="R127" s="768"/>
      <c r="S127" s="257" t="s">
        <v>244</v>
      </c>
      <c r="T127" s="257"/>
      <c r="U127" s="257"/>
    </row>
    <row r="128" spans="1:21" ht="27.75" customHeight="1" x14ac:dyDescent="0.2">
      <c r="B128" s="246" t="s">
        <v>166</v>
      </c>
      <c r="C128" s="248"/>
      <c r="D128" s="439" t="s">
        <v>239</v>
      </c>
      <c r="E128" s="439"/>
      <c r="F128" s="79" t="s">
        <v>152</v>
      </c>
      <c r="G128" s="788">
        <v>1914728166</v>
      </c>
      <c r="H128" s="788"/>
      <c r="I128" s="788"/>
      <c r="J128" s="845" t="s">
        <v>247</v>
      </c>
      <c r="K128" s="845"/>
      <c r="L128" s="841">
        <v>42506</v>
      </c>
      <c r="M128" s="842">
        <v>42506</v>
      </c>
      <c r="N128" s="220">
        <v>1630902678</v>
      </c>
      <c r="O128" s="112">
        <f>131.28/111.82</f>
        <v>1.1740296905741372</v>
      </c>
      <c r="P128" s="114" t="s">
        <v>198</v>
      </c>
      <c r="Q128" s="767">
        <f t="shared" si="8"/>
        <v>1630902677.6517365</v>
      </c>
      <c r="R128" s="768"/>
      <c r="S128" s="257" t="s">
        <v>244</v>
      </c>
      <c r="T128" s="257"/>
      <c r="U128" s="257"/>
    </row>
    <row r="129" spans="1:21" ht="29.25" customHeight="1" x14ac:dyDescent="0.2">
      <c r="B129" s="246" t="s">
        <v>248</v>
      </c>
      <c r="C129" s="248"/>
      <c r="D129" s="439" t="s">
        <v>239</v>
      </c>
      <c r="E129" s="439"/>
      <c r="F129" s="79" t="s">
        <v>152</v>
      </c>
      <c r="G129" s="788">
        <v>1924500164</v>
      </c>
      <c r="H129" s="788"/>
      <c r="I129" s="788"/>
      <c r="J129" s="846" t="s">
        <v>249</v>
      </c>
      <c r="K129" s="847"/>
      <c r="L129" s="841">
        <v>42535</v>
      </c>
      <c r="M129" s="842">
        <v>42535</v>
      </c>
      <c r="N129" s="220">
        <v>1630902678</v>
      </c>
      <c r="O129" s="112">
        <f>131.95/111.82</f>
        <v>1.1800214630656412</v>
      </c>
      <c r="P129" s="114" t="s">
        <v>201</v>
      </c>
      <c r="Q129" s="767">
        <f t="shared" si="8"/>
        <v>1630902677.8209929</v>
      </c>
      <c r="R129" s="768"/>
      <c r="S129" s="257" t="s">
        <v>244</v>
      </c>
      <c r="T129" s="257"/>
      <c r="U129" s="257"/>
    </row>
    <row r="130" spans="1:21" ht="29.25" customHeight="1" x14ac:dyDescent="0.2">
      <c r="B130" s="246" t="s">
        <v>250</v>
      </c>
      <c r="C130" s="248"/>
      <c r="D130" s="439" t="s">
        <v>239</v>
      </c>
      <c r="E130" s="439"/>
      <c r="F130" s="79" t="s">
        <v>152</v>
      </c>
      <c r="G130" s="788">
        <v>1933737765</v>
      </c>
      <c r="H130" s="788"/>
      <c r="I130" s="788"/>
      <c r="J130" s="843" t="s">
        <v>251</v>
      </c>
      <c r="K130" s="844"/>
      <c r="L130" s="841">
        <v>42558</v>
      </c>
      <c r="M130" s="842">
        <v>42558</v>
      </c>
      <c r="N130" s="220">
        <v>1630902678</v>
      </c>
      <c r="O130" s="112">
        <f>132.58/111.82</f>
        <v>1.1856555177964587</v>
      </c>
      <c r="P130" s="114" t="s">
        <v>204</v>
      </c>
      <c r="Q130" s="767">
        <f t="shared" si="8"/>
        <v>1630944010.2753053</v>
      </c>
      <c r="R130" s="768"/>
      <c r="S130" s="257" t="s">
        <v>244</v>
      </c>
      <c r="T130" s="257"/>
      <c r="U130" s="257"/>
    </row>
    <row r="131" spans="1:21" ht="22.5" customHeight="1" x14ac:dyDescent="0.2">
      <c r="B131" s="246" t="s">
        <v>252</v>
      </c>
      <c r="C131" s="248"/>
      <c r="D131" s="439" t="s">
        <v>239</v>
      </c>
      <c r="E131" s="439"/>
      <c r="F131" s="79" t="s">
        <v>152</v>
      </c>
      <c r="G131" s="788">
        <v>1946104392</v>
      </c>
      <c r="H131" s="788"/>
      <c r="I131" s="788"/>
      <c r="J131" s="845" t="s">
        <v>253</v>
      </c>
      <c r="K131" s="845"/>
      <c r="L131" s="841">
        <v>42593</v>
      </c>
      <c r="M131" s="842">
        <v>42593</v>
      </c>
      <c r="N131" s="220">
        <v>1630902678</v>
      </c>
      <c r="O131" s="112">
        <f>133.27/111.82</f>
        <v>1.1918261491683064</v>
      </c>
      <c r="P131" s="114" t="s">
        <v>207</v>
      </c>
      <c r="Q131" s="767">
        <f t="shared" si="8"/>
        <v>1632876064.4814284</v>
      </c>
      <c r="R131" s="768"/>
      <c r="S131" s="257" t="s">
        <v>240</v>
      </c>
      <c r="T131" s="257"/>
      <c r="U131" s="257"/>
    </row>
    <row r="132" spans="1:21" ht="42.75" customHeight="1" x14ac:dyDescent="0.2">
      <c r="B132" s="246" t="s">
        <v>254</v>
      </c>
      <c r="C132" s="248"/>
      <c r="D132" s="439" t="s">
        <v>239</v>
      </c>
      <c r="E132" s="439"/>
      <c r="F132" s="79" t="s">
        <v>152</v>
      </c>
      <c r="G132" s="788">
        <v>1937626728</v>
      </c>
      <c r="H132" s="788"/>
      <c r="I132" s="788"/>
      <c r="J132" s="846" t="s">
        <v>255</v>
      </c>
      <c r="K132" s="847"/>
      <c r="L132" s="841">
        <v>42626</v>
      </c>
      <c r="M132" s="842">
        <v>42626</v>
      </c>
      <c r="N132" s="220">
        <v>1630902678</v>
      </c>
      <c r="O132" s="112">
        <f>132.85/111.82</f>
        <v>1.1880701126810946</v>
      </c>
      <c r="P132" s="114" t="s">
        <v>208</v>
      </c>
      <c r="Q132" s="767">
        <f t="shared" si="8"/>
        <v>1630902677.6436582</v>
      </c>
      <c r="R132" s="768"/>
      <c r="S132" s="257" t="s">
        <v>244</v>
      </c>
      <c r="T132" s="257"/>
      <c r="U132" s="257"/>
    </row>
    <row r="133" spans="1:21" ht="31.5" customHeight="1" x14ac:dyDescent="0.2">
      <c r="B133" s="246" t="s">
        <v>256</v>
      </c>
      <c r="C133" s="248"/>
      <c r="D133" s="439" t="s">
        <v>239</v>
      </c>
      <c r="E133" s="439"/>
      <c r="F133" s="79" t="s">
        <v>152</v>
      </c>
      <c r="G133" s="788">
        <v>1936605773</v>
      </c>
      <c r="H133" s="788"/>
      <c r="I133" s="788"/>
      <c r="J133" s="846" t="s">
        <v>257</v>
      </c>
      <c r="K133" s="847"/>
      <c r="L133" s="841">
        <v>42650</v>
      </c>
      <c r="M133" s="842">
        <v>42650</v>
      </c>
      <c r="N133" s="220">
        <v>1630902678</v>
      </c>
      <c r="O133" s="112">
        <f>132.78/111.82</f>
        <v>1.1874441065998929</v>
      </c>
      <c r="P133" s="114" t="s">
        <v>209</v>
      </c>
      <c r="Q133" s="767">
        <f t="shared" si="8"/>
        <v>1630902677.6386502</v>
      </c>
      <c r="R133" s="768"/>
      <c r="S133" s="257" t="s">
        <v>244</v>
      </c>
      <c r="T133" s="257"/>
      <c r="U133" s="257"/>
    </row>
    <row r="134" spans="1:21" ht="34.5" customHeight="1" x14ac:dyDescent="0.25">
      <c r="B134" s="246" t="s">
        <v>258</v>
      </c>
      <c r="C134" s="248"/>
      <c r="D134" s="439" t="s">
        <v>239</v>
      </c>
      <c r="E134" s="439"/>
      <c r="F134" s="79" t="s">
        <v>152</v>
      </c>
      <c r="G134" s="823">
        <v>2008510175</v>
      </c>
      <c r="H134" s="824"/>
      <c r="I134" s="825"/>
      <c r="J134" s="845" t="s">
        <v>259</v>
      </c>
      <c r="K134" s="845"/>
      <c r="L134" s="841">
        <v>42913</v>
      </c>
      <c r="M134" s="842"/>
      <c r="N134" s="220">
        <v>1630902678</v>
      </c>
      <c r="O134" s="112">
        <f>137.71/111.82</f>
        <v>1.2315328206045431</v>
      </c>
      <c r="P134" s="114" t="s">
        <v>260</v>
      </c>
      <c r="Q134" s="767">
        <f t="shared" si="8"/>
        <v>1630902677.8629003</v>
      </c>
      <c r="R134" s="768"/>
      <c r="S134" s="257" t="s">
        <v>244</v>
      </c>
      <c r="T134" s="257"/>
      <c r="U134" s="257"/>
    </row>
    <row r="135" spans="1:21" ht="30.75" customHeight="1" x14ac:dyDescent="0.25">
      <c r="B135" s="246" t="s">
        <v>261</v>
      </c>
      <c r="C135" s="248"/>
      <c r="D135" s="439" t="s">
        <v>239</v>
      </c>
      <c r="E135" s="439"/>
      <c r="F135" s="79" t="s">
        <v>152</v>
      </c>
      <c r="G135" s="823">
        <v>2010843787</v>
      </c>
      <c r="H135" s="824"/>
      <c r="I135" s="825"/>
      <c r="J135" s="846" t="s">
        <v>262</v>
      </c>
      <c r="K135" s="847"/>
      <c r="L135" s="841">
        <v>42942</v>
      </c>
      <c r="M135" s="842"/>
      <c r="N135" s="220">
        <v>1630902678</v>
      </c>
      <c r="O135" s="112">
        <f>137.87/111.82</f>
        <v>1.2329636916472904</v>
      </c>
      <c r="P135" s="114" t="s">
        <v>263</v>
      </c>
      <c r="Q135" s="767">
        <f t="shared" si="8"/>
        <v>1630902678.3371291</v>
      </c>
      <c r="R135" s="768"/>
      <c r="S135" s="257" t="s">
        <v>244</v>
      </c>
      <c r="T135" s="257"/>
      <c r="U135" s="257"/>
    </row>
    <row r="136" spans="1:21" ht="32.25" customHeight="1" x14ac:dyDescent="0.25">
      <c r="B136" s="246" t="s">
        <v>264</v>
      </c>
      <c r="C136" s="248"/>
      <c r="D136" s="439" t="s">
        <v>239</v>
      </c>
      <c r="E136" s="439"/>
      <c r="F136" s="79" t="s">
        <v>152</v>
      </c>
      <c r="G136" s="823">
        <f>2010843787+1750209</f>
        <v>2012593996</v>
      </c>
      <c r="H136" s="824"/>
      <c r="I136" s="825"/>
      <c r="J136" s="846" t="s">
        <v>265</v>
      </c>
      <c r="K136" s="847"/>
      <c r="L136" s="841" t="s">
        <v>266</v>
      </c>
      <c r="M136" s="842"/>
      <c r="N136" s="220">
        <v>1630902678</v>
      </c>
      <c r="O136" s="112">
        <f>137.99/111.82</f>
        <v>1.2340368449293508</v>
      </c>
      <c r="P136" s="114" t="s">
        <v>267</v>
      </c>
      <c r="Q136" s="767">
        <f t="shared" si="8"/>
        <v>1630902678.6920791</v>
      </c>
      <c r="R136" s="768"/>
      <c r="S136" s="257" t="s">
        <v>244</v>
      </c>
      <c r="T136" s="257"/>
      <c r="U136" s="257"/>
    </row>
    <row r="137" spans="1:21" ht="30.75" customHeight="1" x14ac:dyDescent="0.25">
      <c r="B137" s="246" t="s">
        <v>268</v>
      </c>
      <c r="C137" s="248"/>
      <c r="D137" s="439" t="s">
        <v>239</v>
      </c>
      <c r="E137" s="439"/>
      <c r="F137" s="79" t="s">
        <v>152</v>
      </c>
      <c r="G137" s="823">
        <v>2013469099</v>
      </c>
      <c r="H137" s="824"/>
      <c r="I137" s="825"/>
      <c r="J137" s="845" t="s">
        <v>269</v>
      </c>
      <c r="K137" s="845"/>
      <c r="L137" s="841" t="s">
        <v>270</v>
      </c>
      <c r="M137" s="842"/>
      <c r="N137" s="220">
        <v>1630902678</v>
      </c>
      <c r="O137" s="112">
        <f>138.05/111.82</f>
        <v>1.2345734215703812</v>
      </c>
      <c r="P137" s="114" t="s">
        <v>271</v>
      </c>
      <c r="Q137" s="767">
        <f t="shared" si="8"/>
        <v>1630902677.6543279</v>
      </c>
      <c r="R137" s="768"/>
      <c r="S137" s="257" t="s">
        <v>244</v>
      </c>
      <c r="T137" s="257"/>
      <c r="U137" s="257"/>
    </row>
    <row r="138" spans="1:21" ht="27.75" customHeight="1" x14ac:dyDescent="0.25">
      <c r="B138" s="246" t="s">
        <v>272</v>
      </c>
      <c r="C138" s="248"/>
      <c r="D138" s="439" t="s">
        <v>239</v>
      </c>
      <c r="E138" s="439"/>
      <c r="F138" s="79" t="s">
        <v>152</v>
      </c>
      <c r="G138" s="823">
        <v>2013469099</v>
      </c>
      <c r="H138" s="824"/>
      <c r="I138" s="825"/>
      <c r="J138" s="843" t="s">
        <v>273</v>
      </c>
      <c r="K138" s="844"/>
      <c r="L138" s="841" t="s">
        <v>274</v>
      </c>
      <c r="M138" s="842"/>
      <c r="N138" s="220">
        <v>1630902678</v>
      </c>
      <c r="O138" s="112">
        <f>138.05/111.82</f>
        <v>1.2345734215703812</v>
      </c>
      <c r="P138" s="114" t="s">
        <v>271</v>
      </c>
      <c r="Q138" s="767">
        <f t="shared" si="8"/>
        <v>1630902677.6543279</v>
      </c>
      <c r="R138" s="768"/>
      <c r="S138" s="257" t="s">
        <v>244</v>
      </c>
      <c r="T138" s="257"/>
      <c r="U138" s="257"/>
    </row>
    <row r="139" spans="1:21" ht="27.75" customHeight="1" x14ac:dyDescent="0.25">
      <c r="B139" s="246" t="s">
        <v>465</v>
      </c>
      <c r="C139" s="248"/>
      <c r="D139" s="439" t="s">
        <v>239</v>
      </c>
      <c r="E139" s="439"/>
      <c r="F139" s="79" t="s">
        <v>152</v>
      </c>
      <c r="G139" s="823">
        <v>7470065162</v>
      </c>
      <c r="H139" s="824"/>
      <c r="I139" s="825"/>
      <c r="J139" s="843" t="s">
        <v>466</v>
      </c>
      <c r="K139" s="844"/>
      <c r="L139" s="841">
        <v>43354</v>
      </c>
      <c r="M139" s="842"/>
      <c r="N139" s="220"/>
      <c r="O139" s="112">
        <f>142.27/111.82</f>
        <v>1.2723126453228404</v>
      </c>
      <c r="P139" s="114" t="s">
        <v>607</v>
      </c>
      <c r="Q139" s="767">
        <f>+G139/O139</f>
        <v>5871249640.9280939</v>
      </c>
      <c r="R139" s="768"/>
      <c r="S139" s="257" t="s">
        <v>244</v>
      </c>
      <c r="T139" s="257"/>
      <c r="U139" s="257"/>
    </row>
    <row r="140" spans="1:21" ht="33.75" customHeight="1" x14ac:dyDescent="0.25">
      <c r="B140" s="246" t="s">
        <v>608</v>
      </c>
      <c r="C140" s="248"/>
      <c r="D140" s="439" t="s">
        <v>239</v>
      </c>
      <c r="E140" s="439"/>
      <c r="F140" s="79" t="s">
        <v>152</v>
      </c>
      <c r="G140" s="823">
        <v>9700000000</v>
      </c>
      <c r="H140" s="824"/>
      <c r="I140" s="825"/>
      <c r="J140" s="839" t="s">
        <v>584</v>
      </c>
      <c r="K140" s="840"/>
      <c r="L140" s="841">
        <v>43612</v>
      </c>
      <c r="M140" s="842"/>
      <c r="N140" s="220"/>
      <c r="O140" s="112">
        <f>102.12/78.05</f>
        <v>1.3083920563741192</v>
      </c>
      <c r="P140" s="114" t="s">
        <v>582</v>
      </c>
      <c r="Q140" s="767">
        <f>+G140/O140</f>
        <v>7413679984.3321581</v>
      </c>
      <c r="R140" s="768"/>
      <c r="S140" s="246" t="s">
        <v>585</v>
      </c>
      <c r="T140" s="247"/>
      <c r="U140" s="248"/>
    </row>
    <row r="141" spans="1:21" ht="23.25" customHeight="1" x14ac:dyDescent="0.25">
      <c r="B141" s="784" t="s">
        <v>584</v>
      </c>
      <c r="C141" s="784"/>
      <c r="D141" s="439" t="s">
        <v>239</v>
      </c>
      <c r="E141" s="439"/>
      <c r="F141" s="79" t="s">
        <v>152</v>
      </c>
      <c r="G141" s="823">
        <v>3700813045</v>
      </c>
      <c r="H141" s="824"/>
      <c r="I141" s="825"/>
      <c r="J141" s="839" t="s">
        <v>1144</v>
      </c>
      <c r="K141" s="840"/>
      <c r="L141" s="841">
        <v>43879</v>
      </c>
      <c r="M141" s="842"/>
      <c r="N141" s="220"/>
      <c r="O141" s="112">
        <f>104.24/78.05</f>
        <v>1.3355541319666879</v>
      </c>
      <c r="P141" s="114" t="s">
        <v>1145</v>
      </c>
      <c r="Q141" s="767">
        <f>+G141/O141</f>
        <v>2770994418.2871261</v>
      </c>
      <c r="R141" s="768"/>
      <c r="S141" s="246" t="s">
        <v>585</v>
      </c>
      <c r="T141" s="247"/>
      <c r="U141" s="248"/>
    </row>
    <row r="142" spans="1:21" ht="15" customHeight="1" x14ac:dyDescent="0.25">
      <c r="B142" s="784" t="s">
        <v>584</v>
      </c>
      <c r="C142" s="784"/>
      <c r="D142" s="439" t="s">
        <v>239</v>
      </c>
      <c r="E142" s="439"/>
      <c r="F142" s="79" t="s">
        <v>152</v>
      </c>
      <c r="G142" s="823">
        <v>872133354</v>
      </c>
      <c r="H142" s="824"/>
      <c r="I142" s="825"/>
      <c r="J142" s="839" t="s">
        <v>1144</v>
      </c>
      <c r="K142" s="840"/>
      <c r="L142" s="841">
        <v>43916</v>
      </c>
      <c r="M142" s="842"/>
      <c r="N142" s="220"/>
      <c r="O142" s="112">
        <f>104.94/78.05</f>
        <v>1.3445227418321588</v>
      </c>
      <c r="P142" s="114" t="s">
        <v>1146</v>
      </c>
      <c r="Q142" s="767">
        <f>+G142/O142</f>
        <v>648656453.97084045</v>
      </c>
      <c r="R142" s="768"/>
      <c r="S142" s="246" t="s">
        <v>585</v>
      </c>
      <c r="T142" s="247"/>
      <c r="U142" s="248"/>
    </row>
    <row r="143" spans="1:21" ht="15" customHeight="1" x14ac:dyDescent="0.25">
      <c r="B143" s="784" t="s">
        <v>584</v>
      </c>
      <c r="C143" s="784"/>
      <c r="D143" s="439" t="s">
        <v>239</v>
      </c>
      <c r="E143" s="439"/>
      <c r="F143" s="79" t="s">
        <v>152</v>
      </c>
      <c r="G143" s="823">
        <v>1934253887</v>
      </c>
      <c r="H143" s="824"/>
      <c r="I143" s="825"/>
      <c r="J143" s="839" t="s">
        <v>1144</v>
      </c>
      <c r="K143" s="840"/>
      <c r="L143" s="841">
        <v>43936</v>
      </c>
      <c r="M143" s="842"/>
      <c r="N143" s="220"/>
      <c r="O143" s="112">
        <f>105.53/78.05</f>
        <v>1.35208199871877</v>
      </c>
      <c r="P143" s="114" t="s">
        <v>1147</v>
      </c>
      <c r="Q143" s="767">
        <f>+G143/O143</f>
        <v>1430574394.7725766</v>
      </c>
      <c r="R143" s="768"/>
      <c r="S143" s="246" t="s">
        <v>585</v>
      </c>
      <c r="T143" s="247"/>
      <c r="U143" s="248"/>
    </row>
    <row r="144" spans="1:21" ht="30.75" customHeight="1" x14ac:dyDescent="0.2">
      <c r="A144" s="1" t="s">
        <v>710</v>
      </c>
      <c r="B144" s="346" t="s">
        <v>275</v>
      </c>
      <c r="C144" s="347"/>
      <c r="D144" s="347"/>
      <c r="E144" s="347"/>
      <c r="F144" s="347"/>
      <c r="G144" s="347"/>
      <c r="H144" s="347"/>
      <c r="I144" s="347"/>
      <c r="J144" s="347"/>
      <c r="K144" s="347"/>
      <c r="L144" s="347"/>
      <c r="M144" s="347"/>
      <c r="N144" s="347"/>
      <c r="O144" s="347"/>
      <c r="P144" s="347"/>
      <c r="Q144" s="347"/>
      <c r="R144" s="347"/>
      <c r="S144" s="347"/>
      <c r="T144" s="347"/>
      <c r="U144" s="348"/>
    </row>
    <row r="145" spans="1:21" ht="30.75" customHeight="1" x14ac:dyDescent="0.2">
      <c r="B145" s="781" t="s">
        <v>138</v>
      </c>
      <c r="C145" s="781"/>
      <c r="D145" s="782" t="s">
        <v>139</v>
      </c>
      <c r="E145" s="782"/>
      <c r="F145" s="782" t="s">
        <v>140</v>
      </c>
      <c r="G145" s="783" t="s">
        <v>141</v>
      </c>
      <c r="H145" s="783"/>
      <c r="I145" s="783"/>
      <c r="J145" s="783"/>
      <c r="K145" s="783"/>
      <c r="L145" s="783"/>
      <c r="M145" s="783"/>
      <c r="N145" s="783" t="s">
        <v>142</v>
      </c>
      <c r="O145" s="783"/>
      <c r="P145" s="783"/>
      <c r="Q145" s="783"/>
      <c r="R145" s="783"/>
      <c r="S145" s="783" t="s">
        <v>99</v>
      </c>
      <c r="T145" s="783"/>
      <c r="U145" s="783"/>
    </row>
    <row r="146" spans="1:21" ht="31.5" customHeight="1" x14ac:dyDescent="0.2">
      <c r="B146" s="781"/>
      <c r="C146" s="781"/>
      <c r="D146" s="782"/>
      <c r="E146" s="782"/>
      <c r="F146" s="782"/>
      <c r="G146" s="763" t="s">
        <v>143</v>
      </c>
      <c r="H146" s="782"/>
      <c r="I146" s="782"/>
      <c r="J146" s="763" t="s">
        <v>144</v>
      </c>
      <c r="K146" s="763"/>
      <c r="L146" s="763" t="s">
        <v>145</v>
      </c>
      <c r="M146" s="763"/>
      <c r="N146" s="218" t="s">
        <v>146</v>
      </c>
      <c r="O146" s="218" t="s">
        <v>147</v>
      </c>
      <c r="P146" s="218" t="s">
        <v>148</v>
      </c>
      <c r="Q146" s="763" t="s">
        <v>149</v>
      </c>
      <c r="R146" s="763"/>
      <c r="S146" s="783"/>
      <c r="T146" s="783"/>
      <c r="U146" s="783"/>
    </row>
    <row r="147" spans="1:21" ht="31.5" customHeight="1" x14ac:dyDescent="0.25">
      <c r="B147" s="246" t="s">
        <v>150</v>
      </c>
      <c r="C147" s="248"/>
      <c r="D147" s="785" t="s">
        <v>1148</v>
      </c>
      <c r="E147" s="756"/>
      <c r="F147" s="79" t="s">
        <v>152</v>
      </c>
      <c r="G147" s="767">
        <v>4270238021</v>
      </c>
      <c r="H147" s="835"/>
      <c r="I147" s="768"/>
      <c r="J147" s="830" t="s">
        <v>153</v>
      </c>
      <c r="K147" s="830"/>
      <c r="L147" s="812" t="s">
        <v>276</v>
      </c>
      <c r="M147" s="766"/>
      <c r="N147" s="115">
        <v>3885265434</v>
      </c>
      <c r="O147" s="59">
        <f>123.78/111.82</f>
        <v>1.1069576104453587</v>
      </c>
      <c r="P147" s="113" t="s">
        <v>169</v>
      </c>
      <c r="Q147" s="788">
        <f>+G147/O147</f>
        <v>3857634638.1339469</v>
      </c>
      <c r="R147" s="788"/>
      <c r="S147" s="257" t="s">
        <v>244</v>
      </c>
      <c r="T147" s="257"/>
      <c r="U147" s="257"/>
    </row>
    <row r="148" spans="1:21" ht="33" customHeight="1" x14ac:dyDescent="0.25">
      <c r="B148" s="246" t="s">
        <v>150</v>
      </c>
      <c r="C148" s="248"/>
      <c r="D148" s="756" t="s">
        <v>1148</v>
      </c>
      <c r="E148" s="756"/>
      <c r="F148" s="79" t="s">
        <v>152</v>
      </c>
      <c r="G148" s="767">
        <v>31161593</v>
      </c>
      <c r="H148" s="835"/>
      <c r="I148" s="768"/>
      <c r="J148" s="830" t="s">
        <v>153</v>
      </c>
      <c r="K148" s="830"/>
      <c r="L148" s="812" t="s">
        <v>277</v>
      </c>
      <c r="M148" s="766"/>
      <c r="N148" s="115"/>
      <c r="O148" s="112">
        <f>126.15/111.82</f>
        <v>1.1281523877660526</v>
      </c>
      <c r="P148" s="114" t="s">
        <v>181</v>
      </c>
      <c r="Q148" s="788">
        <f>+G148/O148</f>
        <v>27621794.128101464</v>
      </c>
      <c r="R148" s="788"/>
      <c r="S148" s="257" t="s">
        <v>244</v>
      </c>
      <c r="T148" s="257"/>
      <c r="U148" s="257"/>
    </row>
    <row r="149" spans="1:21" ht="25.5" customHeight="1" x14ac:dyDescent="0.25">
      <c r="B149" s="246" t="s">
        <v>154</v>
      </c>
      <c r="C149" s="248"/>
      <c r="D149" s="756" t="s">
        <v>1148</v>
      </c>
      <c r="E149" s="756"/>
      <c r="F149" s="79" t="s">
        <v>152</v>
      </c>
      <c r="G149" s="767">
        <v>3890427652</v>
      </c>
      <c r="H149" s="835"/>
      <c r="I149" s="768"/>
      <c r="J149" s="830" t="s">
        <v>278</v>
      </c>
      <c r="K149" s="830"/>
      <c r="L149" s="812" t="s">
        <v>279</v>
      </c>
      <c r="M149" s="766"/>
      <c r="N149" s="115">
        <v>3330227513</v>
      </c>
      <c r="O149" s="112">
        <f>130.63/111.82</f>
        <v>1.1682167769629763</v>
      </c>
      <c r="P149" s="114" t="s">
        <v>193</v>
      </c>
      <c r="Q149" s="788">
        <f>+G149/O149</f>
        <v>3330227513.1795144</v>
      </c>
      <c r="R149" s="788"/>
      <c r="S149" s="257" t="s">
        <v>244</v>
      </c>
      <c r="T149" s="257"/>
      <c r="U149" s="257"/>
    </row>
    <row r="150" spans="1:21" ht="26.25" customHeight="1" x14ac:dyDescent="0.25">
      <c r="B150" s="246" t="s">
        <v>156</v>
      </c>
      <c r="C150" s="248"/>
      <c r="D150" s="756" t="s">
        <v>1148</v>
      </c>
      <c r="E150" s="756"/>
      <c r="F150" s="79" t="s">
        <v>152</v>
      </c>
      <c r="G150" s="767">
        <v>3954459034</v>
      </c>
      <c r="H150" s="835"/>
      <c r="I150" s="768"/>
      <c r="J150" s="830" t="s">
        <v>280</v>
      </c>
      <c r="K150" s="830"/>
      <c r="L150" s="766" t="s">
        <v>281</v>
      </c>
      <c r="M150" s="766"/>
      <c r="N150" s="115">
        <v>3330227513</v>
      </c>
      <c r="O150" s="112">
        <f>132.78/111.82</f>
        <v>1.1874441065998929</v>
      </c>
      <c r="P150" s="114" t="s">
        <v>209</v>
      </c>
      <c r="Q150" s="788">
        <f>+G150/O150</f>
        <v>3330227513.0432291</v>
      </c>
      <c r="R150" s="788"/>
      <c r="S150" s="257" t="s">
        <v>244</v>
      </c>
      <c r="T150" s="257"/>
      <c r="U150" s="257"/>
    </row>
    <row r="151" spans="1:21" ht="20.25" customHeight="1" x14ac:dyDescent="0.25">
      <c r="B151" s="246" t="s">
        <v>158</v>
      </c>
      <c r="C151" s="248"/>
      <c r="D151" s="756" t="s">
        <v>1148</v>
      </c>
      <c r="E151" s="756"/>
      <c r="F151" s="79" t="s">
        <v>152</v>
      </c>
      <c r="G151" s="836">
        <v>4092052050</v>
      </c>
      <c r="H151" s="837"/>
      <c r="I151" s="838"/>
      <c r="J151" s="830" t="s">
        <v>282</v>
      </c>
      <c r="K151" s="830"/>
      <c r="L151" s="812" t="s">
        <v>283</v>
      </c>
      <c r="M151" s="766"/>
      <c r="N151" s="115">
        <v>3330227513</v>
      </c>
      <c r="O151" s="112">
        <f t="shared" ref="O151" si="10">137.4/111.82</f>
        <v>1.2287605079592203</v>
      </c>
      <c r="P151" s="114" t="s">
        <v>284</v>
      </c>
      <c r="Q151" s="788">
        <f>+G151/O151</f>
        <v>3330227512.5982528</v>
      </c>
      <c r="R151" s="788"/>
      <c r="S151" s="257" t="s">
        <v>244</v>
      </c>
      <c r="T151" s="257"/>
      <c r="U151" s="257"/>
    </row>
    <row r="152" spans="1:21" ht="15.75" customHeight="1" x14ac:dyDescent="0.25">
      <c r="B152" s="246" t="s">
        <v>285</v>
      </c>
      <c r="C152" s="248"/>
      <c r="D152" s="570" t="s">
        <v>1148</v>
      </c>
      <c r="E152" s="572"/>
      <c r="F152" s="79" t="s">
        <v>152</v>
      </c>
      <c r="G152" s="836">
        <v>32581947</v>
      </c>
      <c r="H152" s="837"/>
      <c r="I152" s="223"/>
      <c r="J152" s="831"/>
      <c r="K152" s="832"/>
      <c r="L152" s="833" t="s">
        <v>286</v>
      </c>
      <c r="M152" s="834"/>
      <c r="N152" s="115"/>
      <c r="O152" s="112">
        <f>137.87/111.82</f>
        <v>1.2329636916472904</v>
      </c>
      <c r="P152" s="114" t="s">
        <v>263</v>
      </c>
      <c r="Q152" s="767"/>
      <c r="R152" s="768"/>
      <c r="S152" s="257"/>
      <c r="T152" s="257"/>
      <c r="U152" s="257"/>
    </row>
    <row r="153" spans="1:21" ht="30.75" customHeight="1" x14ac:dyDescent="0.25">
      <c r="B153" s="246" t="s">
        <v>160</v>
      </c>
      <c r="C153" s="248"/>
      <c r="D153" s="756" t="s">
        <v>1148</v>
      </c>
      <c r="E153" s="756"/>
      <c r="F153" s="79" t="s">
        <v>152</v>
      </c>
      <c r="G153" s="823">
        <v>4111410375</v>
      </c>
      <c r="H153" s="824"/>
      <c r="I153" s="825"/>
      <c r="J153" s="830" t="s">
        <v>287</v>
      </c>
      <c r="K153" s="830"/>
      <c r="L153" s="812" t="s">
        <v>288</v>
      </c>
      <c r="M153" s="766"/>
      <c r="N153" s="115">
        <v>3330227513</v>
      </c>
      <c r="O153" s="112">
        <f>138.05/111.82</f>
        <v>1.2345734215703812</v>
      </c>
      <c r="P153" s="114" t="s">
        <v>271</v>
      </c>
      <c r="Q153" s="788">
        <f>+G153/O153</f>
        <v>3330227512.7308941</v>
      </c>
      <c r="R153" s="788"/>
      <c r="S153" s="257" t="s">
        <v>244</v>
      </c>
      <c r="T153" s="257"/>
      <c r="U153" s="257"/>
    </row>
    <row r="154" spans="1:21" ht="45" customHeight="1" x14ac:dyDescent="0.25">
      <c r="B154" s="246" t="s">
        <v>162</v>
      </c>
      <c r="C154" s="248"/>
      <c r="D154" s="756" t="s">
        <v>1148</v>
      </c>
      <c r="E154" s="756"/>
      <c r="F154" s="79" t="s">
        <v>152</v>
      </c>
      <c r="G154" s="823">
        <v>4200756490</v>
      </c>
      <c r="H154" s="824"/>
      <c r="I154" s="825"/>
      <c r="J154" s="830" t="s">
        <v>289</v>
      </c>
      <c r="K154" s="830"/>
      <c r="L154" s="812" t="s">
        <v>290</v>
      </c>
      <c r="M154" s="766"/>
      <c r="N154" s="115">
        <v>3330227513</v>
      </c>
      <c r="O154" s="112">
        <f>141.05/111.82</f>
        <v>1.2614022536218925</v>
      </c>
      <c r="P154" s="114" t="s">
        <v>291</v>
      </c>
      <c r="Q154" s="828">
        <f>G154/O154</f>
        <v>3330227513.0223322</v>
      </c>
      <c r="R154" s="828"/>
      <c r="S154" s="257" t="s">
        <v>244</v>
      </c>
      <c r="T154" s="257"/>
      <c r="U154" s="257"/>
    </row>
    <row r="155" spans="1:21" ht="40.5" hidden="1" customHeight="1" x14ac:dyDescent="0.25">
      <c r="B155" s="246" t="s">
        <v>164</v>
      </c>
      <c r="C155" s="248"/>
      <c r="D155" s="756" t="s">
        <v>1148</v>
      </c>
      <c r="E155" s="756"/>
      <c r="F155" s="79" t="s">
        <v>152</v>
      </c>
      <c r="G155" s="823">
        <v>4243940445</v>
      </c>
      <c r="H155" s="824"/>
      <c r="I155" s="825"/>
      <c r="J155" s="830" t="s">
        <v>292</v>
      </c>
      <c r="K155" s="830"/>
      <c r="L155" s="796">
        <v>43384</v>
      </c>
      <c r="M155" s="829"/>
      <c r="N155" s="115">
        <v>3330227513</v>
      </c>
      <c r="O155" s="112">
        <f>142.5/111.82</f>
        <v>1.2743695224467895</v>
      </c>
      <c r="P155" s="114" t="s">
        <v>474</v>
      </c>
      <c r="Q155" s="828">
        <f>G155/O155</f>
        <v>3330227512.7010527</v>
      </c>
      <c r="R155" s="828"/>
      <c r="S155" s="257" t="s">
        <v>244</v>
      </c>
      <c r="T155" s="257"/>
      <c r="U155" s="257"/>
    </row>
    <row r="156" spans="1:21" ht="30" hidden="1" customHeight="1" x14ac:dyDescent="0.25">
      <c r="B156" s="246" t="s">
        <v>166</v>
      </c>
      <c r="C156" s="248"/>
      <c r="D156" s="756" t="s">
        <v>1148</v>
      </c>
      <c r="E156" s="756"/>
      <c r="F156" s="79" t="s">
        <v>152</v>
      </c>
      <c r="G156" s="823">
        <v>4335995951</v>
      </c>
      <c r="H156" s="824"/>
      <c r="I156" s="825"/>
      <c r="J156" s="820" t="s">
        <v>293</v>
      </c>
      <c r="K156" s="820"/>
      <c r="L156" s="796">
        <v>43580</v>
      </c>
      <c r="M156" s="829"/>
      <c r="N156" s="115">
        <v>3330227513</v>
      </c>
      <c r="O156" s="112">
        <f>101.62/78.05</f>
        <v>1.3019859064702115</v>
      </c>
      <c r="P156" s="114" t="s">
        <v>522</v>
      </c>
      <c r="Q156" s="828">
        <f>G156/O156</f>
        <v>3330294075.7286949</v>
      </c>
      <c r="R156" s="828"/>
      <c r="S156" s="257" t="s">
        <v>580</v>
      </c>
      <c r="T156" s="257"/>
      <c r="U156" s="257"/>
    </row>
    <row r="157" spans="1:21" ht="36" hidden="1" customHeight="1" x14ac:dyDescent="0.25">
      <c r="B157" s="246" t="s">
        <v>248</v>
      </c>
      <c r="C157" s="248"/>
      <c r="D157" s="756" t="s">
        <v>1148</v>
      </c>
      <c r="E157" s="756"/>
      <c r="F157" s="79" t="s">
        <v>152</v>
      </c>
      <c r="G157" s="823">
        <v>3687610549</v>
      </c>
      <c r="H157" s="824"/>
      <c r="I157" s="825"/>
      <c r="J157" s="820" t="s">
        <v>294</v>
      </c>
      <c r="K157" s="820"/>
      <c r="L157" s="826">
        <v>43748</v>
      </c>
      <c r="M157" s="827"/>
      <c r="N157" s="133">
        <v>2787313610</v>
      </c>
      <c r="O157" s="112">
        <f>103.26/78.05</f>
        <v>1.322998078155029</v>
      </c>
      <c r="P157" s="114" t="s">
        <v>693</v>
      </c>
      <c r="Q157" s="828">
        <f>G157/O157</f>
        <v>2787313609.8145456</v>
      </c>
      <c r="R157" s="828"/>
      <c r="S157" s="257" t="s">
        <v>244</v>
      </c>
      <c r="T157" s="257"/>
      <c r="U157" s="257"/>
    </row>
    <row r="158" spans="1:21" s="26" customFormat="1" ht="15" hidden="1" customHeight="1" x14ac:dyDescent="0.25">
      <c r="A158" s="1"/>
      <c r="B158" s="246" t="s">
        <v>250</v>
      </c>
      <c r="C158" s="248"/>
      <c r="D158" s="756" t="s">
        <v>1148</v>
      </c>
      <c r="E158" s="756"/>
      <c r="F158" s="79" t="s">
        <v>152</v>
      </c>
      <c r="G158" s="823">
        <v>3768676557</v>
      </c>
      <c r="H158" s="824"/>
      <c r="I158" s="825"/>
      <c r="J158" s="820" t="s">
        <v>295</v>
      </c>
      <c r="K158" s="820"/>
      <c r="L158" s="826">
        <v>43935</v>
      </c>
      <c r="M158" s="827"/>
      <c r="N158" s="48">
        <v>2787313610</v>
      </c>
      <c r="O158" s="112">
        <f>105.53/78.05</f>
        <v>1.35208199871877</v>
      </c>
      <c r="P158" s="114" t="s">
        <v>1149</v>
      </c>
      <c r="Q158" s="828">
        <f>G158/O158</f>
        <v>2787313610.0999718</v>
      </c>
      <c r="R158" s="828"/>
      <c r="S158" s="257" t="s">
        <v>244</v>
      </c>
      <c r="T158" s="257"/>
      <c r="U158" s="257"/>
    </row>
    <row r="159" spans="1:21" s="26" customFormat="1" ht="28.5" customHeight="1" x14ac:dyDescent="0.2">
      <c r="A159" s="1"/>
      <c r="B159" s="246" t="s">
        <v>252</v>
      </c>
      <c r="C159" s="248"/>
      <c r="D159" s="756"/>
      <c r="E159" s="756"/>
      <c r="F159" s="79" t="s">
        <v>152</v>
      </c>
      <c r="G159" s="257"/>
      <c r="H159" s="257"/>
      <c r="I159" s="257"/>
      <c r="J159" s="820" t="s">
        <v>296</v>
      </c>
      <c r="K159" s="820"/>
      <c r="L159" s="756"/>
      <c r="M159" s="756"/>
      <c r="N159" s="48">
        <v>1848766139</v>
      </c>
      <c r="O159" s="226"/>
      <c r="P159" s="49"/>
      <c r="Q159" s="821">
        <v>0</v>
      </c>
      <c r="R159" s="821"/>
      <c r="S159" s="257"/>
      <c r="T159" s="257"/>
      <c r="U159" s="257"/>
    </row>
    <row r="160" spans="1:21" ht="15" customHeight="1" x14ac:dyDescent="0.2">
      <c r="B160" s="246" t="s">
        <v>254</v>
      </c>
      <c r="C160" s="248"/>
      <c r="D160" s="756"/>
      <c r="E160" s="756"/>
      <c r="F160" s="79" t="s">
        <v>152</v>
      </c>
      <c r="G160" s="257"/>
      <c r="H160" s="257"/>
      <c r="I160" s="257"/>
      <c r="J160" s="820" t="s">
        <v>297</v>
      </c>
      <c r="K160" s="820"/>
      <c r="L160" s="756"/>
      <c r="M160" s="756"/>
      <c r="N160" s="48">
        <v>1848766139</v>
      </c>
      <c r="O160" s="226"/>
      <c r="P160" s="49"/>
      <c r="Q160" s="821">
        <v>0</v>
      </c>
      <c r="R160" s="821"/>
      <c r="S160" s="257"/>
      <c r="T160" s="257"/>
      <c r="U160" s="257"/>
    </row>
    <row r="161" spans="1:21" ht="15" customHeight="1" x14ac:dyDescent="0.2">
      <c r="A161" s="26"/>
      <c r="B161" s="246" t="s">
        <v>256</v>
      </c>
      <c r="C161" s="248"/>
      <c r="D161" s="756"/>
      <c r="E161" s="756"/>
      <c r="F161" s="79" t="s">
        <v>152</v>
      </c>
      <c r="G161" s="257"/>
      <c r="H161" s="257"/>
      <c r="I161" s="257"/>
      <c r="J161" s="820" t="s">
        <v>298</v>
      </c>
      <c r="K161" s="820"/>
      <c r="L161" s="756"/>
      <c r="M161" s="756"/>
      <c r="N161" s="48">
        <v>2542964000</v>
      </c>
      <c r="O161" s="226"/>
      <c r="P161" s="49"/>
      <c r="Q161" s="822">
        <v>0</v>
      </c>
      <c r="R161" s="822"/>
      <c r="S161" s="257"/>
      <c r="T161" s="257"/>
      <c r="U161" s="257"/>
    </row>
    <row r="162" spans="1:21" ht="36.75" customHeight="1" x14ac:dyDescent="0.2">
      <c r="A162" s="26" t="s">
        <v>711</v>
      </c>
      <c r="B162" s="817" t="s">
        <v>299</v>
      </c>
      <c r="C162" s="818"/>
      <c r="D162" s="818"/>
      <c r="E162" s="818"/>
      <c r="F162" s="818"/>
      <c r="G162" s="818"/>
      <c r="H162" s="818"/>
      <c r="I162" s="818"/>
      <c r="J162" s="818"/>
      <c r="K162" s="818"/>
      <c r="L162" s="818"/>
      <c r="M162" s="818"/>
      <c r="N162" s="818"/>
      <c r="O162" s="818"/>
      <c r="P162" s="818"/>
      <c r="Q162" s="818"/>
      <c r="R162" s="818"/>
      <c r="S162" s="818"/>
      <c r="T162" s="818"/>
      <c r="U162" s="819"/>
    </row>
    <row r="163" spans="1:21" ht="36.75" customHeight="1" x14ac:dyDescent="0.2">
      <c r="B163" s="781" t="s">
        <v>138</v>
      </c>
      <c r="C163" s="781"/>
      <c r="D163" s="782" t="s">
        <v>139</v>
      </c>
      <c r="E163" s="782"/>
      <c r="F163" s="782" t="s">
        <v>140</v>
      </c>
      <c r="G163" s="783" t="s">
        <v>141</v>
      </c>
      <c r="H163" s="783"/>
      <c r="I163" s="783"/>
      <c r="J163" s="783"/>
      <c r="K163" s="783"/>
      <c r="L163" s="783"/>
      <c r="M163" s="783"/>
      <c r="N163" s="783" t="s">
        <v>142</v>
      </c>
      <c r="O163" s="783"/>
      <c r="P163" s="783"/>
      <c r="Q163" s="783"/>
      <c r="R163" s="783"/>
      <c r="S163" s="783" t="s">
        <v>99</v>
      </c>
      <c r="T163" s="783"/>
      <c r="U163" s="783"/>
    </row>
    <row r="164" spans="1:21" ht="54.75" customHeight="1" x14ac:dyDescent="0.2">
      <c r="B164" s="781"/>
      <c r="C164" s="781"/>
      <c r="D164" s="782"/>
      <c r="E164" s="782"/>
      <c r="F164" s="782"/>
      <c r="G164" s="763" t="s">
        <v>143</v>
      </c>
      <c r="H164" s="782"/>
      <c r="I164" s="782"/>
      <c r="J164" s="763" t="s">
        <v>144</v>
      </c>
      <c r="K164" s="763"/>
      <c r="L164" s="763" t="s">
        <v>145</v>
      </c>
      <c r="M164" s="763"/>
      <c r="N164" s="218" t="s">
        <v>146</v>
      </c>
      <c r="O164" s="218" t="s">
        <v>147</v>
      </c>
      <c r="P164" s="218" t="s">
        <v>148</v>
      </c>
      <c r="Q164" s="763" t="s">
        <v>149</v>
      </c>
      <c r="R164" s="763"/>
      <c r="S164" s="783"/>
      <c r="T164" s="783"/>
      <c r="U164" s="783"/>
    </row>
    <row r="165" spans="1:21" ht="81" customHeight="1" x14ac:dyDescent="0.2">
      <c r="B165" s="257" t="s">
        <v>150</v>
      </c>
      <c r="C165" s="257"/>
      <c r="D165" s="785" t="s">
        <v>493</v>
      </c>
      <c r="E165" s="756"/>
      <c r="F165" s="79" t="s">
        <v>152</v>
      </c>
      <c r="G165" s="786">
        <v>384680737</v>
      </c>
      <c r="H165" s="786"/>
      <c r="I165" s="786"/>
      <c r="J165" s="764" t="s">
        <v>153</v>
      </c>
      <c r="K165" s="764"/>
      <c r="L165" s="764" t="s">
        <v>168</v>
      </c>
      <c r="M165" s="764"/>
      <c r="N165" s="225">
        <v>350000000</v>
      </c>
      <c r="O165" s="59">
        <f>123.78/111.82</f>
        <v>1.1069576104453587</v>
      </c>
      <c r="P165" s="116" t="s">
        <v>169</v>
      </c>
      <c r="Q165" s="788">
        <f t="shared" ref="Q165:Q173" si="11">+G165/O165</f>
        <v>347511714.42349327</v>
      </c>
      <c r="R165" s="788"/>
      <c r="S165" s="257" t="s">
        <v>244</v>
      </c>
      <c r="T165" s="257"/>
      <c r="U165" s="257"/>
    </row>
    <row r="166" spans="1:21" ht="39.75" customHeight="1" x14ac:dyDescent="0.2">
      <c r="B166" s="257" t="s">
        <v>150</v>
      </c>
      <c r="C166" s="257"/>
      <c r="D166" s="785" t="s">
        <v>493</v>
      </c>
      <c r="E166" s="756"/>
      <c r="F166" s="79" t="s">
        <v>152</v>
      </c>
      <c r="G166" s="786">
        <v>2807165</v>
      </c>
      <c r="H166" s="786"/>
      <c r="I166" s="786"/>
      <c r="J166" s="764" t="s">
        <v>153</v>
      </c>
      <c r="K166" s="764"/>
      <c r="L166" s="764" t="s">
        <v>277</v>
      </c>
      <c r="M166" s="764"/>
      <c r="N166" s="225">
        <v>350000000</v>
      </c>
      <c r="O166" s="112">
        <f>126.15/111.82</f>
        <v>1.1281523877660526</v>
      </c>
      <c r="P166" s="117" t="s">
        <v>181</v>
      </c>
      <c r="Q166" s="788">
        <f t="shared" si="11"/>
        <v>2488285.297661514</v>
      </c>
      <c r="R166" s="788"/>
      <c r="S166" s="257" t="s">
        <v>244</v>
      </c>
      <c r="T166" s="257"/>
      <c r="U166" s="257"/>
    </row>
    <row r="167" spans="1:21" ht="53.25" customHeight="1" x14ac:dyDescent="0.2">
      <c r="B167" s="257" t="s">
        <v>154</v>
      </c>
      <c r="C167" s="257"/>
      <c r="D167" s="785" t="s">
        <v>493</v>
      </c>
      <c r="E167" s="756"/>
      <c r="F167" s="79" t="s">
        <v>152</v>
      </c>
      <c r="G167" s="786">
        <v>394853336</v>
      </c>
      <c r="H167" s="786"/>
      <c r="I167" s="786"/>
      <c r="J167" s="764" t="s">
        <v>300</v>
      </c>
      <c r="K167" s="764"/>
      <c r="L167" s="764" t="s">
        <v>301</v>
      </c>
      <c r="M167" s="764"/>
      <c r="N167" s="225">
        <v>350000000</v>
      </c>
      <c r="O167" s="112">
        <f>126.15/111.82</f>
        <v>1.1281523877660526</v>
      </c>
      <c r="P167" s="117" t="s">
        <v>184</v>
      </c>
      <c r="Q167" s="788">
        <f t="shared" si="11"/>
        <v>350000000.24986124</v>
      </c>
      <c r="R167" s="788"/>
      <c r="S167" s="257" t="s">
        <v>244</v>
      </c>
      <c r="T167" s="257"/>
      <c r="U167" s="257"/>
    </row>
    <row r="168" spans="1:21" ht="58.5" customHeight="1" x14ac:dyDescent="0.2">
      <c r="B168" s="257" t="s">
        <v>156</v>
      </c>
      <c r="C168" s="257"/>
      <c r="D168" s="785" t="s">
        <v>493</v>
      </c>
      <c r="E168" s="756"/>
      <c r="F168" s="79" t="s">
        <v>152</v>
      </c>
      <c r="G168" s="786">
        <v>417546056</v>
      </c>
      <c r="H168" s="786"/>
      <c r="I168" s="786"/>
      <c r="J168" s="764" t="s">
        <v>300</v>
      </c>
      <c r="K168" s="764"/>
      <c r="L168" s="764" t="s">
        <v>302</v>
      </c>
      <c r="M168" s="764"/>
      <c r="N168" s="225">
        <v>350000000</v>
      </c>
      <c r="O168" s="112">
        <f>133.4/111.82</f>
        <v>1.1929887318905386</v>
      </c>
      <c r="P168" s="117" t="s">
        <v>302</v>
      </c>
      <c r="Q168" s="788">
        <f t="shared" si="11"/>
        <v>349999999.86446768</v>
      </c>
      <c r="R168" s="788"/>
      <c r="S168" s="257" t="s">
        <v>244</v>
      </c>
      <c r="T168" s="257"/>
      <c r="U168" s="257"/>
    </row>
    <row r="169" spans="1:21" ht="58.5" customHeight="1" x14ac:dyDescent="0.2">
      <c r="B169" s="257" t="s">
        <v>158</v>
      </c>
      <c r="C169" s="257"/>
      <c r="D169" s="785" t="s">
        <v>493</v>
      </c>
      <c r="E169" s="756"/>
      <c r="F169" s="79" t="s">
        <v>152</v>
      </c>
      <c r="G169" s="786">
        <v>434604722</v>
      </c>
      <c r="H169" s="786"/>
      <c r="I169" s="786"/>
      <c r="J169" s="764" t="s">
        <v>300</v>
      </c>
      <c r="K169" s="764"/>
      <c r="L169" s="787">
        <v>43223</v>
      </c>
      <c r="M169" s="787"/>
      <c r="N169" s="225">
        <v>350000000</v>
      </c>
      <c r="O169" s="112">
        <f>141.05/111.82</f>
        <v>1.2614022536218925</v>
      </c>
      <c r="P169" s="117" t="s">
        <v>346</v>
      </c>
      <c r="Q169" s="788">
        <f t="shared" si="11"/>
        <v>344540943.02757883</v>
      </c>
      <c r="R169" s="788"/>
      <c r="S169" s="257" t="s">
        <v>244</v>
      </c>
      <c r="T169" s="257"/>
      <c r="U169" s="257"/>
    </row>
    <row r="170" spans="1:21" ht="63" customHeight="1" x14ac:dyDescent="0.2">
      <c r="B170" s="257" t="s">
        <v>425</v>
      </c>
      <c r="C170" s="257"/>
      <c r="D170" s="785" t="s">
        <v>493</v>
      </c>
      <c r="E170" s="756"/>
      <c r="F170" s="79" t="s">
        <v>152</v>
      </c>
      <c r="G170" s="786">
        <v>10047398</v>
      </c>
      <c r="H170" s="786"/>
      <c r="I170" s="786"/>
      <c r="J170" s="764" t="s">
        <v>300</v>
      </c>
      <c r="K170" s="764"/>
      <c r="L170" s="787">
        <v>43263</v>
      </c>
      <c r="M170" s="787"/>
      <c r="N170" s="225">
        <v>350000000</v>
      </c>
      <c r="O170" s="112">
        <f>142.06/111.82</f>
        <v>1.2704346270792346</v>
      </c>
      <c r="P170" s="117" t="s">
        <v>346</v>
      </c>
      <c r="Q170" s="788">
        <f t="shared" si="11"/>
        <v>7908630.4685344212</v>
      </c>
      <c r="R170" s="788"/>
      <c r="S170" s="257" t="s">
        <v>426</v>
      </c>
      <c r="T170" s="257"/>
      <c r="U170" s="257"/>
    </row>
    <row r="171" spans="1:21" ht="27" customHeight="1" x14ac:dyDescent="0.2">
      <c r="B171" s="257" t="s">
        <v>160</v>
      </c>
      <c r="C171" s="257"/>
      <c r="D171" s="785" t="s">
        <v>493</v>
      </c>
      <c r="E171" s="756"/>
      <c r="F171" s="79" t="s">
        <v>152</v>
      </c>
      <c r="G171" s="786">
        <v>446029333</v>
      </c>
      <c r="H171" s="786"/>
      <c r="I171" s="786"/>
      <c r="J171" s="764" t="s">
        <v>300</v>
      </c>
      <c r="K171" s="764"/>
      <c r="L171" s="787">
        <v>43399</v>
      </c>
      <c r="M171" s="787"/>
      <c r="N171" s="225">
        <v>350000000</v>
      </c>
      <c r="O171" s="112">
        <f>142.5/111.82</f>
        <v>1.2743695224467895</v>
      </c>
      <c r="P171" s="117" t="s">
        <v>474</v>
      </c>
      <c r="Q171" s="788">
        <f t="shared" si="11"/>
        <v>350000000.11270177</v>
      </c>
      <c r="R171" s="788"/>
      <c r="S171" s="257" t="s">
        <v>244</v>
      </c>
      <c r="T171" s="257"/>
      <c r="U171" s="257"/>
    </row>
    <row r="172" spans="1:21" ht="26.25" customHeight="1" x14ac:dyDescent="0.2">
      <c r="B172" s="257" t="s">
        <v>162</v>
      </c>
      <c r="C172" s="257"/>
      <c r="D172" s="785" t="s">
        <v>493</v>
      </c>
      <c r="E172" s="756"/>
      <c r="F172" s="79" t="s">
        <v>152</v>
      </c>
      <c r="G172" s="786">
        <v>477093543</v>
      </c>
      <c r="H172" s="786"/>
      <c r="I172" s="786"/>
      <c r="J172" s="764" t="s">
        <v>300</v>
      </c>
      <c r="K172" s="764"/>
      <c r="L172" s="787">
        <v>43445</v>
      </c>
      <c r="M172" s="787"/>
      <c r="N172" s="225">
        <v>350000000</v>
      </c>
      <c r="O172" s="112">
        <f>142.84/111.82</f>
        <v>1.2774101234126276</v>
      </c>
      <c r="P172" s="117" t="s">
        <v>489</v>
      </c>
      <c r="Q172" s="788">
        <f t="shared" si="11"/>
        <v>373485018.04998595</v>
      </c>
      <c r="R172" s="788"/>
      <c r="S172" s="257" t="s">
        <v>244</v>
      </c>
      <c r="T172" s="257"/>
      <c r="U172" s="257"/>
    </row>
    <row r="173" spans="1:21" ht="25.5" customHeight="1" x14ac:dyDescent="0.2">
      <c r="B173" s="257" t="s">
        <v>164</v>
      </c>
      <c r="C173" s="257"/>
      <c r="D173" s="785" t="s">
        <v>493</v>
      </c>
      <c r="E173" s="756"/>
      <c r="F173" s="79" t="s">
        <v>152</v>
      </c>
      <c r="G173" s="786">
        <v>463049327</v>
      </c>
      <c r="H173" s="786"/>
      <c r="I173" s="786"/>
      <c r="J173" s="764" t="s">
        <v>300</v>
      </c>
      <c r="K173" s="764"/>
      <c r="L173" s="787" t="s">
        <v>687</v>
      </c>
      <c r="M173" s="787"/>
      <c r="N173" s="225">
        <v>350000000</v>
      </c>
      <c r="O173" s="112">
        <f>103.26/78.05</f>
        <v>1.322998078155029</v>
      </c>
      <c r="P173" s="117" t="s">
        <v>679</v>
      </c>
      <c r="Q173" s="788">
        <f t="shared" si="11"/>
        <v>349999999.73222929</v>
      </c>
      <c r="R173" s="788"/>
      <c r="S173" s="257" t="s">
        <v>688</v>
      </c>
      <c r="T173" s="257"/>
      <c r="U173" s="257"/>
    </row>
    <row r="174" spans="1:21" ht="15" customHeight="1" x14ac:dyDescent="0.2">
      <c r="B174" s="108"/>
      <c r="C174" s="228"/>
      <c r="D174" s="136"/>
      <c r="E174" s="136"/>
      <c r="F174" s="82"/>
      <c r="G174" s="83"/>
      <c r="H174" s="83"/>
      <c r="I174" s="83"/>
      <c r="J174" s="84"/>
      <c r="K174" s="84"/>
      <c r="L174" s="84"/>
      <c r="M174" s="84"/>
      <c r="N174" s="83"/>
      <c r="O174" s="85"/>
      <c r="P174" s="86"/>
      <c r="Q174" s="227"/>
      <c r="R174" s="227"/>
      <c r="S174" s="228"/>
      <c r="T174" s="228"/>
      <c r="U174" s="228"/>
    </row>
    <row r="175" spans="1:21" ht="49.5" customHeight="1" x14ac:dyDescent="0.2">
      <c r="A175" s="1" t="s">
        <v>494</v>
      </c>
      <c r="B175" s="361" t="s">
        <v>303</v>
      </c>
      <c r="C175" s="361"/>
      <c r="D175" s="361"/>
      <c r="E175" s="361"/>
      <c r="F175" s="361"/>
      <c r="G175" s="361"/>
      <c r="H175" s="361"/>
      <c r="I175" s="361"/>
      <c r="J175" s="361"/>
      <c r="K175" s="361"/>
      <c r="L175" s="361"/>
      <c r="M175" s="361"/>
      <c r="N175" s="361"/>
      <c r="O175" s="361"/>
      <c r="P175" s="361"/>
      <c r="Q175" s="361"/>
      <c r="R175" s="361"/>
      <c r="S175" s="361"/>
      <c r="T175" s="361"/>
      <c r="U175" s="361"/>
    </row>
    <row r="176" spans="1:21" ht="150" customHeight="1" x14ac:dyDescent="0.2">
      <c r="B176" s="781" t="s">
        <v>138</v>
      </c>
      <c r="C176" s="781"/>
      <c r="D176" s="782" t="s">
        <v>139</v>
      </c>
      <c r="E176" s="782"/>
      <c r="F176" s="782" t="s">
        <v>140</v>
      </c>
      <c r="G176" s="783" t="s">
        <v>141</v>
      </c>
      <c r="H176" s="783"/>
      <c r="I176" s="783"/>
      <c r="J176" s="783"/>
      <c r="K176" s="783"/>
      <c r="L176" s="783"/>
      <c r="M176" s="783"/>
      <c r="N176" s="783" t="s">
        <v>142</v>
      </c>
      <c r="O176" s="783"/>
      <c r="P176" s="783"/>
      <c r="Q176" s="783"/>
      <c r="R176" s="783"/>
      <c r="S176" s="783" t="s">
        <v>99</v>
      </c>
      <c r="T176" s="783"/>
      <c r="U176" s="783"/>
    </row>
    <row r="177" spans="2:21" ht="147.75" customHeight="1" x14ac:dyDescent="0.2">
      <c r="B177" s="781"/>
      <c r="C177" s="781"/>
      <c r="D177" s="782"/>
      <c r="E177" s="782"/>
      <c r="F177" s="782"/>
      <c r="G177" s="763" t="s">
        <v>143</v>
      </c>
      <c r="H177" s="782"/>
      <c r="I177" s="782"/>
      <c r="J177" s="763" t="s">
        <v>144</v>
      </c>
      <c r="K177" s="763"/>
      <c r="L177" s="763" t="s">
        <v>145</v>
      </c>
      <c r="M177" s="763"/>
      <c r="N177" s="218" t="s">
        <v>146</v>
      </c>
      <c r="O177" s="218" t="s">
        <v>147</v>
      </c>
      <c r="P177" s="218" t="s">
        <v>148</v>
      </c>
      <c r="Q177" s="763" t="s">
        <v>149</v>
      </c>
      <c r="R177" s="763"/>
      <c r="S177" s="783"/>
      <c r="T177" s="783"/>
      <c r="U177" s="783"/>
    </row>
    <row r="178" spans="2:21" ht="39" customHeight="1" x14ac:dyDescent="0.25">
      <c r="B178" s="257" t="s">
        <v>150</v>
      </c>
      <c r="C178" s="257"/>
      <c r="D178" s="785" t="s">
        <v>494</v>
      </c>
      <c r="E178" s="756"/>
      <c r="F178" s="79" t="s">
        <v>152</v>
      </c>
      <c r="G178" s="769">
        <v>310301163.36000001</v>
      </c>
      <c r="H178" s="769"/>
      <c r="I178" s="769"/>
      <c r="J178" s="764" t="s">
        <v>304</v>
      </c>
      <c r="K178" s="764"/>
      <c r="L178" s="812" t="s">
        <v>168</v>
      </c>
      <c r="M178" s="766"/>
      <c r="N178" s="225">
        <v>252000000</v>
      </c>
      <c r="O178" s="59">
        <f>123.78/111.82</f>
        <v>1.1069576104453587</v>
      </c>
      <c r="P178" s="116" t="s">
        <v>169</v>
      </c>
      <c r="Q178" s="788">
        <f>+G178/O178</f>
        <v>280318921.367872</v>
      </c>
      <c r="R178" s="788"/>
      <c r="S178" s="257" t="s">
        <v>244</v>
      </c>
      <c r="T178" s="257"/>
      <c r="U178" s="257"/>
    </row>
    <row r="179" spans="2:21" ht="36" customHeight="1" x14ac:dyDescent="0.25">
      <c r="B179" s="257" t="s">
        <v>154</v>
      </c>
      <c r="C179" s="257"/>
      <c r="D179" s="785" t="s">
        <v>494</v>
      </c>
      <c r="E179" s="756"/>
      <c r="F179" s="79" t="s">
        <v>152</v>
      </c>
      <c r="G179" s="769">
        <v>67589211</v>
      </c>
      <c r="H179" s="769">
        <v>69485724</v>
      </c>
      <c r="I179" s="769">
        <v>69485724</v>
      </c>
      <c r="J179" s="764" t="s">
        <v>305</v>
      </c>
      <c r="K179" s="764"/>
      <c r="L179" s="812" t="s">
        <v>306</v>
      </c>
      <c r="M179" s="766"/>
      <c r="N179" s="225">
        <v>60000000</v>
      </c>
      <c r="O179" s="112">
        <f>126.15/111.82</f>
        <v>1.1281523877660526</v>
      </c>
      <c r="P179" s="117" t="s">
        <v>181</v>
      </c>
      <c r="Q179" s="788">
        <f t="shared" ref="Q179:Q186" si="12">+G179/O179</f>
        <v>59911419.532461353</v>
      </c>
      <c r="R179" s="788"/>
      <c r="S179" s="257" t="s">
        <v>244</v>
      </c>
      <c r="T179" s="257"/>
      <c r="U179" s="257"/>
    </row>
    <row r="180" spans="2:21" ht="52.5" customHeight="1" x14ac:dyDescent="0.25">
      <c r="B180" s="257" t="s">
        <v>156</v>
      </c>
      <c r="C180" s="257"/>
      <c r="D180" s="785" t="s">
        <v>494</v>
      </c>
      <c r="E180" s="756"/>
      <c r="F180" s="79" t="s">
        <v>152</v>
      </c>
      <c r="G180" s="769">
        <v>1896513</v>
      </c>
      <c r="H180" s="769">
        <v>69485724</v>
      </c>
      <c r="I180" s="769">
        <v>69485724</v>
      </c>
      <c r="J180" s="764" t="s">
        <v>305</v>
      </c>
      <c r="K180" s="764"/>
      <c r="L180" s="812" t="s">
        <v>301</v>
      </c>
      <c r="M180" s="766"/>
      <c r="N180" s="225">
        <v>60000000</v>
      </c>
      <c r="O180" s="112">
        <f>126.15/111.82</f>
        <v>1.1281523877660526</v>
      </c>
      <c r="P180" s="117" t="s">
        <v>181</v>
      </c>
      <c r="Q180" s="788">
        <f t="shared" si="12"/>
        <v>1681078.7448275862</v>
      </c>
      <c r="R180" s="788"/>
      <c r="S180" s="257" t="s">
        <v>244</v>
      </c>
      <c r="T180" s="257"/>
      <c r="U180" s="257"/>
    </row>
    <row r="181" spans="2:21" ht="27.75" customHeight="1" x14ac:dyDescent="0.25">
      <c r="B181" s="257" t="s">
        <v>158</v>
      </c>
      <c r="C181" s="257"/>
      <c r="D181" s="785" t="s">
        <v>494</v>
      </c>
      <c r="E181" s="756"/>
      <c r="F181" s="79" t="s">
        <v>152</v>
      </c>
      <c r="G181" s="769">
        <v>71162374</v>
      </c>
      <c r="H181" s="769">
        <v>71162374</v>
      </c>
      <c r="I181" s="769">
        <v>71162374</v>
      </c>
      <c r="J181" s="764"/>
      <c r="K181" s="764"/>
      <c r="L181" s="812" t="s">
        <v>307</v>
      </c>
      <c r="M181" s="766"/>
      <c r="N181" s="225">
        <v>60000000</v>
      </c>
      <c r="O181" s="112">
        <f>132.58/111.82</f>
        <v>1.1856555177964587</v>
      </c>
      <c r="P181" s="117" t="s">
        <v>204</v>
      </c>
      <c r="Q181" s="788">
        <f t="shared" si="12"/>
        <v>60019434.761502482</v>
      </c>
      <c r="R181" s="788"/>
      <c r="S181" s="257" t="s">
        <v>244</v>
      </c>
      <c r="T181" s="257"/>
      <c r="U181" s="257"/>
    </row>
    <row r="182" spans="2:21" ht="22.5" customHeight="1" x14ac:dyDescent="0.25">
      <c r="B182" s="257" t="s">
        <v>160</v>
      </c>
      <c r="C182" s="257"/>
      <c r="D182" s="785" t="s">
        <v>494</v>
      </c>
      <c r="E182" s="756"/>
      <c r="F182" s="79" t="s">
        <v>152</v>
      </c>
      <c r="G182" s="769">
        <v>71579324</v>
      </c>
      <c r="H182" s="769">
        <v>71579324</v>
      </c>
      <c r="I182" s="769">
        <v>71579324</v>
      </c>
      <c r="J182" s="764" t="s">
        <v>308</v>
      </c>
      <c r="K182" s="764"/>
      <c r="L182" s="812" t="s">
        <v>309</v>
      </c>
      <c r="M182" s="766"/>
      <c r="N182" s="225">
        <v>60000000</v>
      </c>
      <c r="O182" s="112">
        <f>133.4/111.82</f>
        <v>1.1929887318905386</v>
      </c>
      <c r="P182" s="117" t="s">
        <v>217</v>
      </c>
      <c r="Q182" s="788">
        <f t="shared" si="12"/>
        <v>60000000.072563708</v>
      </c>
      <c r="R182" s="788"/>
      <c r="S182" s="257" t="s">
        <v>244</v>
      </c>
      <c r="T182" s="257"/>
      <c r="U182" s="257"/>
    </row>
    <row r="183" spans="2:21" ht="18.75" customHeight="1" x14ac:dyDescent="0.25">
      <c r="B183" s="257" t="s">
        <v>162</v>
      </c>
      <c r="C183" s="257"/>
      <c r="D183" s="785" t="s">
        <v>494</v>
      </c>
      <c r="E183" s="756"/>
      <c r="F183" s="79" t="s">
        <v>152</v>
      </c>
      <c r="G183" s="769">
        <v>300633160</v>
      </c>
      <c r="H183" s="769">
        <v>71579324</v>
      </c>
      <c r="I183" s="769">
        <v>71579324</v>
      </c>
      <c r="J183" s="764" t="s">
        <v>310</v>
      </c>
      <c r="K183" s="764"/>
      <c r="L183" s="812" t="s">
        <v>309</v>
      </c>
      <c r="M183" s="766"/>
      <c r="N183" s="225">
        <v>252000000</v>
      </c>
      <c r="O183" s="112">
        <f>133.4/111.82</f>
        <v>1.1929887318905386</v>
      </c>
      <c r="P183" s="117" t="s">
        <v>217</v>
      </c>
      <c r="Q183" s="788">
        <f t="shared" si="12"/>
        <v>251999999.63418287</v>
      </c>
      <c r="R183" s="788"/>
      <c r="S183" s="257" t="s">
        <v>244</v>
      </c>
      <c r="T183" s="257"/>
      <c r="U183" s="257"/>
    </row>
    <row r="184" spans="2:21" ht="18.75" customHeight="1" x14ac:dyDescent="0.25">
      <c r="B184" s="257" t="s">
        <v>164</v>
      </c>
      <c r="C184" s="257"/>
      <c r="D184" s="785" t="s">
        <v>494</v>
      </c>
      <c r="E184" s="756"/>
      <c r="F184" s="79" t="s">
        <v>152</v>
      </c>
      <c r="G184" s="769">
        <v>73891969</v>
      </c>
      <c r="H184" s="769">
        <v>71579324</v>
      </c>
      <c r="I184" s="769">
        <v>71579324</v>
      </c>
      <c r="J184" s="764" t="s">
        <v>311</v>
      </c>
      <c r="K184" s="764"/>
      <c r="L184" s="812" t="s">
        <v>312</v>
      </c>
      <c r="M184" s="766"/>
      <c r="N184" s="225">
        <v>60000000</v>
      </c>
      <c r="O184" s="112">
        <f>137.71/111.82</f>
        <v>1.2315328206045431</v>
      </c>
      <c r="P184" s="117" t="s">
        <v>313</v>
      </c>
      <c r="Q184" s="788">
        <f t="shared" si="12"/>
        <v>59999999.808147557</v>
      </c>
      <c r="R184" s="788"/>
      <c r="S184" s="257" t="s">
        <v>244</v>
      </c>
      <c r="T184" s="257"/>
      <c r="U184" s="257"/>
    </row>
    <row r="185" spans="2:21" ht="15.75" customHeight="1" x14ac:dyDescent="0.25">
      <c r="B185" s="257" t="s">
        <v>166</v>
      </c>
      <c r="C185" s="257"/>
      <c r="D185" s="785" t="s">
        <v>494</v>
      </c>
      <c r="E185" s="756"/>
      <c r="F185" s="79" t="s">
        <v>152</v>
      </c>
      <c r="G185" s="769">
        <v>74503666</v>
      </c>
      <c r="H185" s="769">
        <v>71579324</v>
      </c>
      <c r="I185" s="769">
        <v>71579324</v>
      </c>
      <c r="J185" s="764" t="s">
        <v>314</v>
      </c>
      <c r="K185" s="764"/>
      <c r="L185" s="812" t="s">
        <v>315</v>
      </c>
      <c r="M185" s="766"/>
      <c r="N185" s="225">
        <v>60000000</v>
      </c>
      <c r="O185" s="112">
        <f>138.85/111.82</f>
        <v>1.2417277767841173</v>
      </c>
      <c r="P185" s="117" t="s">
        <v>316</v>
      </c>
      <c r="Q185" s="788">
        <f t="shared" si="12"/>
        <v>59999999.511127122</v>
      </c>
      <c r="R185" s="788"/>
      <c r="S185" s="257" t="s">
        <v>317</v>
      </c>
      <c r="T185" s="257"/>
      <c r="U185" s="257"/>
    </row>
    <row r="186" spans="2:21" ht="15.75" customHeight="1" x14ac:dyDescent="0.25">
      <c r="B186" s="257" t="s">
        <v>248</v>
      </c>
      <c r="C186" s="257"/>
      <c r="D186" s="785" t="s">
        <v>494</v>
      </c>
      <c r="E186" s="756"/>
      <c r="F186" s="79" t="s">
        <v>152</v>
      </c>
      <c r="G186" s="769">
        <f>387419066-74503667</f>
        <v>312915399</v>
      </c>
      <c r="H186" s="769">
        <v>71579324</v>
      </c>
      <c r="I186" s="769">
        <v>71579324</v>
      </c>
      <c r="J186" s="764" t="s">
        <v>318</v>
      </c>
      <c r="K186" s="764"/>
      <c r="L186" s="812" t="s">
        <v>315</v>
      </c>
      <c r="M186" s="766"/>
      <c r="N186" s="225">
        <v>252000000</v>
      </c>
      <c r="O186" s="112">
        <f>138.85/111.82</f>
        <v>1.2417277767841173</v>
      </c>
      <c r="P186" s="117" t="s">
        <v>316</v>
      </c>
      <c r="Q186" s="788">
        <f t="shared" si="12"/>
        <v>251999999.39632699</v>
      </c>
      <c r="R186" s="788"/>
      <c r="S186" s="257" t="s">
        <v>319</v>
      </c>
      <c r="T186" s="257"/>
      <c r="U186" s="257"/>
    </row>
    <row r="187" spans="2:21" ht="15.75" customHeight="1" x14ac:dyDescent="0.25">
      <c r="B187" s="257" t="s">
        <v>250</v>
      </c>
      <c r="C187" s="257"/>
      <c r="D187" s="785" t="s">
        <v>494</v>
      </c>
      <c r="E187" s="756"/>
      <c r="F187" s="79" t="s">
        <v>152</v>
      </c>
      <c r="G187" s="795">
        <v>76344124.489999995</v>
      </c>
      <c r="H187" s="769">
        <v>71579324</v>
      </c>
      <c r="I187" s="769">
        <v>71579324</v>
      </c>
      <c r="J187" s="764" t="s">
        <v>444</v>
      </c>
      <c r="K187" s="764"/>
      <c r="L187" s="796">
        <v>43305</v>
      </c>
      <c r="M187" s="766"/>
      <c r="N187" s="225">
        <v>60000000</v>
      </c>
      <c r="O187" s="112">
        <f>142.28/111.82</f>
        <v>1.272402074763012</v>
      </c>
      <c r="P187" s="117" t="s">
        <v>445</v>
      </c>
      <c r="Q187" s="788">
        <f>+G187/O187</f>
        <v>60000000.003315993</v>
      </c>
      <c r="R187" s="788"/>
      <c r="S187" s="257" t="s">
        <v>317</v>
      </c>
      <c r="T187" s="257"/>
      <c r="U187" s="257"/>
    </row>
    <row r="188" spans="2:21" ht="15.75" customHeight="1" x14ac:dyDescent="0.25">
      <c r="B188" s="257" t="s">
        <v>252</v>
      </c>
      <c r="C188" s="257"/>
      <c r="D188" s="785" t="s">
        <v>494</v>
      </c>
      <c r="E188" s="756"/>
      <c r="F188" s="79" t="s">
        <v>152</v>
      </c>
      <c r="G188" s="795">
        <v>398551959</v>
      </c>
      <c r="H188" s="769">
        <v>71579324</v>
      </c>
      <c r="I188" s="769">
        <v>71579324</v>
      </c>
      <c r="J188" s="764" t="s">
        <v>503</v>
      </c>
      <c r="K188" s="764"/>
      <c r="L188" s="796">
        <v>43445</v>
      </c>
      <c r="M188" s="766"/>
      <c r="N188" s="225">
        <f>60000000+252000000</f>
        <v>312000000</v>
      </c>
      <c r="O188" s="112">
        <f>142.84/111.82</f>
        <v>1.2774101234126276</v>
      </c>
      <c r="P188" s="117" t="s">
        <v>495</v>
      </c>
      <c r="Q188" s="788">
        <f>+G188/O188</f>
        <v>312000000.38770646</v>
      </c>
      <c r="R188" s="788"/>
      <c r="S188" s="257" t="s">
        <v>244</v>
      </c>
      <c r="T188" s="257"/>
      <c r="U188" s="257"/>
    </row>
    <row r="189" spans="2:21" ht="15.75" customHeight="1" x14ac:dyDescent="0.25">
      <c r="B189" s="257" t="s">
        <v>254</v>
      </c>
      <c r="C189" s="257"/>
      <c r="D189" s="785" t="s">
        <v>494</v>
      </c>
      <c r="E189" s="756"/>
      <c r="F189" s="79" t="s">
        <v>152</v>
      </c>
      <c r="G189" s="795">
        <v>79133889</v>
      </c>
      <c r="H189" s="769">
        <v>71579324</v>
      </c>
      <c r="I189" s="769">
        <v>71579324</v>
      </c>
      <c r="J189" s="764" t="s">
        <v>609</v>
      </c>
      <c r="K189" s="764"/>
      <c r="L189" s="796">
        <v>43686</v>
      </c>
      <c r="M189" s="766"/>
      <c r="N189" s="225">
        <v>60000000</v>
      </c>
      <c r="O189" s="112">
        <f>102.71/78.05</f>
        <v>1.3159513132607303</v>
      </c>
      <c r="P189" s="117" t="s">
        <v>610</v>
      </c>
      <c r="Q189" s="788">
        <f>+G189/O189</f>
        <v>60134359.2293837</v>
      </c>
      <c r="R189" s="788"/>
      <c r="S189" s="257" t="s">
        <v>317</v>
      </c>
      <c r="T189" s="257"/>
      <c r="U189" s="257"/>
    </row>
    <row r="190" spans="2:21" ht="15.75" x14ac:dyDescent="0.25">
      <c r="B190" s="257" t="s">
        <v>256</v>
      </c>
      <c r="C190" s="257"/>
      <c r="D190" s="785" t="s">
        <v>494</v>
      </c>
      <c r="E190" s="756"/>
      <c r="F190" s="79" t="s">
        <v>152</v>
      </c>
      <c r="G190" s="795">
        <v>333395516</v>
      </c>
      <c r="H190" s="769">
        <v>71579324</v>
      </c>
      <c r="I190" s="769">
        <v>71579324</v>
      </c>
      <c r="J190" s="764" t="s">
        <v>689</v>
      </c>
      <c r="K190" s="764"/>
      <c r="L190" s="796">
        <v>43748</v>
      </c>
      <c r="M190" s="766"/>
      <c r="N190" s="225">
        <v>252000000</v>
      </c>
      <c r="O190" s="112">
        <f>103.26/78.05</f>
        <v>1.322998078155029</v>
      </c>
      <c r="P190" s="117" t="s">
        <v>679</v>
      </c>
      <c r="Q190" s="788">
        <f>+G190/O190</f>
        <v>252000000.23048612</v>
      </c>
      <c r="R190" s="788"/>
      <c r="S190" s="257" t="s">
        <v>690</v>
      </c>
      <c r="T190" s="257"/>
      <c r="U190" s="257"/>
    </row>
    <row r="191" spans="2:21" ht="15.75" x14ac:dyDescent="0.25">
      <c r="B191" s="257" t="s">
        <v>258</v>
      </c>
      <c r="C191" s="257"/>
      <c r="D191" s="785" t="s">
        <v>494</v>
      </c>
      <c r="E191" s="756"/>
      <c r="F191" s="79" t="s">
        <v>152</v>
      </c>
      <c r="G191" s="795">
        <v>79795004</v>
      </c>
      <c r="H191" s="769"/>
      <c r="I191" s="135"/>
      <c r="J191" s="764" t="s">
        <v>704</v>
      </c>
      <c r="K191" s="764"/>
      <c r="L191" s="796">
        <v>43844</v>
      </c>
      <c r="M191" s="766"/>
      <c r="N191" s="225">
        <v>60000000</v>
      </c>
      <c r="O191" s="112">
        <f>103.8/78.05</f>
        <v>1.3299167200512492</v>
      </c>
      <c r="P191" s="117" t="s">
        <v>705</v>
      </c>
      <c r="Q191" s="788">
        <f>+G191/O191</f>
        <v>60000000.599229291</v>
      </c>
      <c r="R191" s="788"/>
      <c r="S191" s="257" t="s">
        <v>317</v>
      </c>
      <c r="T191" s="257"/>
      <c r="U191" s="257"/>
    </row>
    <row r="192" spans="2:21" ht="15" customHeight="1" x14ac:dyDescent="0.2">
      <c r="B192" s="228"/>
      <c r="C192" s="228"/>
      <c r="D192" s="136"/>
      <c r="E192" s="136"/>
      <c r="F192" s="82"/>
      <c r="G192" s="87"/>
      <c r="H192" s="87"/>
      <c r="I192" s="87"/>
      <c r="J192" s="84"/>
      <c r="K192" s="84"/>
      <c r="L192" s="88"/>
      <c r="M192" s="136"/>
      <c r="N192" s="83"/>
      <c r="O192" s="85"/>
      <c r="P192" s="86"/>
      <c r="Q192" s="227"/>
      <c r="R192" s="227"/>
      <c r="S192" s="228"/>
      <c r="T192" s="228"/>
      <c r="U192" s="228"/>
    </row>
    <row r="193" spans="1:26" ht="15" customHeight="1" x14ac:dyDescent="0.2"/>
    <row r="194" spans="1:26" ht="15" customHeight="1" x14ac:dyDescent="0.2"/>
    <row r="195" spans="1:26" ht="15.75" customHeight="1" x14ac:dyDescent="0.2">
      <c r="A195" s="1" t="s">
        <v>712</v>
      </c>
      <c r="B195" s="817" t="s">
        <v>320</v>
      </c>
      <c r="C195" s="818"/>
      <c r="D195" s="818"/>
      <c r="E195" s="818"/>
      <c r="F195" s="818"/>
      <c r="G195" s="818"/>
      <c r="H195" s="818"/>
      <c r="I195" s="818"/>
      <c r="J195" s="818"/>
      <c r="K195" s="818"/>
      <c r="L195" s="818"/>
      <c r="M195" s="818"/>
      <c r="N195" s="818"/>
      <c r="O195" s="818"/>
      <c r="P195" s="818"/>
      <c r="Q195" s="818"/>
      <c r="R195" s="818"/>
      <c r="S195" s="818"/>
      <c r="T195" s="818"/>
      <c r="U195" s="819"/>
    </row>
    <row r="196" spans="1:26" ht="15.75" customHeight="1" x14ac:dyDescent="0.2">
      <c r="B196" s="781" t="s">
        <v>138</v>
      </c>
      <c r="C196" s="781"/>
      <c r="D196" s="782" t="s">
        <v>139</v>
      </c>
      <c r="E196" s="782"/>
      <c r="F196" s="782" t="s">
        <v>140</v>
      </c>
      <c r="G196" s="783" t="s">
        <v>141</v>
      </c>
      <c r="H196" s="783"/>
      <c r="I196" s="783"/>
      <c r="J196" s="783"/>
      <c r="K196" s="783"/>
      <c r="L196" s="783"/>
      <c r="M196" s="783"/>
      <c r="N196" s="783" t="s">
        <v>142</v>
      </c>
      <c r="O196" s="783"/>
      <c r="P196" s="783"/>
      <c r="Q196" s="783"/>
      <c r="R196" s="783"/>
      <c r="S196" s="783" t="s">
        <v>99</v>
      </c>
      <c r="T196" s="783"/>
      <c r="U196" s="783"/>
    </row>
    <row r="197" spans="1:26" ht="15" customHeight="1" x14ac:dyDescent="0.2">
      <c r="B197" s="781"/>
      <c r="C197" s="781"/>
      <c r="D197" s="782"/>
      <c r="E197" s="782"/>
      <c r="F197" s="782"/>
      <c r="G197" s="763" t="s">
        <v>143</v>
      </c>
      <c r="H197" s="782"/>
      <c r="I197" s="782"/>
      <c r="J197" s="763" t="s">
        <v>144</v>
      </c>
      <c r="K197" s="763"/>
      <c r="L197" s="763" t="s">
        <v>145</v>
      </c>
      <c r="M197" s="763"/>
      <c r="N197" s="218" t="s">
        <v>146</v>
      </c>
      <c r="O197" s="218" t="s">
        <v>147</v>
      </c>
      <c r="P197" s="218" t="s">
        <v>148</v>
      </c>
      <c r="Q197" s="763" t="s">
        <v>149</v>
      </c>
      <c r="R197" s="763"/>
      <c r="S197" s="783"/>
      <c r="T197" s="783"/>
      <c r="U197" s="783"/>
    </row>
    <row r="198" spans="1:26" ht="15" customHeight="1" x14ac:dyDescent="0.25">
      <c r="B198" s="246" t="s">
        <v>150</v>
      </c>
      <c r="C198" s="248"/>
      <c r="D198" s="785" t="s">
        <v>52</v>
      </c>
      <c r="E198" s="756"/>
      <c r="F198" s="79" t="s">
        <v>152</v>
      </c>
      <c r="G198" s="769">
        <v>1137653386</v>
      </c>
      <c r="H198" s="769"/>
      <c r="I198" s="769"/>
      <c r="J198" s="764" t="s">
        <v>321</v>
      </c>
      <c r="K198" s="764"/>
      <c r="L198" s="812" t="s">
        <v>322</v>
      </c>
      <c r="M198" s="766"/>
      <c r="N198" s="115">
        <v>923770253.59000003</v>
      </c>
      <c r="O198" s="59">
        <f>137.71/111.82</f>
        <v>1.2315328206045431</v>
      </c>
      <c r="P198" s="113" t="s">
        <v>260</v>
      </c>
      <c r="Q198" s="767">
        <f t="shared" ref="Q198:Q219" si="13">+G198/O198</f>
        <v>923770253.59465539</v>
      </c>
      <c r="R198" s="768"/>
      <c r="S198" s="257" t="s">
        <v>244</v>
      </c>
      <c r="T198" s="257"/>
      <c r="U198" s="257"/>
    </row>
    <row r="199" spans="1:26" ht="15" customHeight="1" x14ac:dyDescent="0.25">
      <c r="B199" s="246" t="s">
        <v>154</v>
      </c>
      <c r="C199" s="248"/>
      <c r="D199" s="756" t="s">
        <v>52</v>
      </c>
      <c r="E199" s="756"/>
      <c r="F199" s="79" t="s">
        <v>152</v>
      </c>
      <c r="G199" s="769">
        <v>1138975183</v>
      </c>
      <c r="H199" s="769"/>
      <c r="I199" s="769"/>
      <c r="J199" s="764" t="s">
        <v>323</v>
      </c>
      <c r="K199" s="764"/>
      <c r="L199" s="812" t="s">
        <v>324</v>
      </c>
      <c r="M199" s="766"/>
      <c r="N199" s="115">
        <v>923770253.59000003</v>
      </c>
      <c r="O199" s="59">
        <f>137.87/111.82</f>
        <v>1.2329636916472904</v>
      </c>
      <c r="P199" s="113" t="s">
        <v>263</v>
      </c>
      <c r="Q199" s="767">
        <f t="shared" si="13"/>
        <v>923770254.31972146</v>
      </c>
      <c r="R199" s="768"/>
      <c r="S199" s="257" t="s">
        <v>244</v>
      </c>
      <c r="T199" s="257"/>
      <c r="U199" s="257"/>
      <c r="V199" s="815"/>
      <c r="W199" s="815"/>
      <c r="X199" s="816"/>
      <c r="Y199" s="816"/>
      <c r="Z199" s="816"/>
    </row>
    <row r="200" spans="1:26" ht="15" customHeight="1" x14ac:dyDescent="0.25">
      <c r="B200" s="246" t="s">
        <v>156</v>
      </c>
      <c r="C200" s="248"/>
      <c r="D200" s="756" t="s">
        <v>52</v>
      </c>
      <c r="E200" s="756"/>
      <c r="F200" s="79" t="s">
        <v>152</v>
      </c>
      <c r="G200" s="769">
        <v>1139966530</v>
      </c>
      <c r="H200" s="769"/>
      <c r="I200" s="769"/>
      <c r="J200" s="764" t="s">
        <v>325</v>
      </c>
      <c r="K200" s="764"/>
      <c r="L200" s="812" t="s">
        <v>326</v>
      </c>
      <c r="M200" s="766"/>
      <c r="N200" s="115">
        <v>923770253.59000003</v>
      </c>
      <c r="O200" s="59">
        <f>137.99/111.82</f>
        <v>1.2340368449293508</v>
      </c>
      <c r="P200" s="113" t="s">
        <v>327</v>
      </c>
      <c r="Q200" s="767">
        <f t="shared" si="13"/>
        <v>923770254.25465608</v>
      </c>
      <c r="R200" s="768"/>
      <c r="S200" s="257" t="s">
        <v>244</v>
      </c>
      <c r="T200" s="257"/>
      <c r="U200" s="257"/>
    </row>
    <row r="201" spans="1:26" ht="15" customHeight="1" x14ac:dyDescent="0.25">
      <c r="B201" s="246" t="s">
        <v>158</v>
      </c>
      <c r="C201" s="248"/>
      <c r="D201" s="756" t="s">
        <v>52</v>
      </c>
      <c r="E201" s="756"/>
      <c r="F201" s="79" t="s">
        <v>152</v>
      </c>
      <c r="G201" s="769">
        <v>1140462203</v>
      </c>
      <c r="H201" s="769"/>
      <c r="I201" s="769"/>
      <c r="J201" s="764" t="s">
        <v>328</v>
      </c>
      <c r="K201" s="764"/>
      <c r="L201" s="812" t="s">
        <v>288</v>
      </c>
      <c r="M201" s="766"/>
      <c r="N201" s="115">
        <v>923770253.59000003</v>
      </c>
      <c r="O201" s="59">
        <f>138.05/111.82</f>
        <v>1.2345734215703812</v>
      </c>
      <c r="P201" s="113" t="s">
        <v>329</v>
      </c>
      <c r="Q201" s="767">
        <f t="shared" si="13"/>
        <v>923770253.81716752</v>
      </c>
      <c r="R201" s="768"/>
      <c r="S201" s="257" t="s">
        <v>244</v>
      </c>
      <c r="T201" s="257"/>
      <c r="U201" s="257"/>
    </row>
    <row r="202" spans="1:26" ht="15" customHeight="1" x14ac:dyDescent="0.25">
      <c r="B202" s="246" t="s">
        <v>160</v>
      </c>
      <c r="C202" s="248"/>
      <c r="D202" s="756" t="s">
        <v>52</v>
      </c>
      <c r="E202" s="756"/>
      <c r="F202" s="79" t="s">
        <v>152</v>
      </c>
      <c r="G202" s="769">
        <v>1140627428</v>
      </c>
      <c r="H202" s="769"/>
      <c r="I202" s="769"/>
      <c r="J202" s="764" t="s">
        <v>330</v>
      </c>
      <c r="K202" s="764"/>
      <c r="L202" s="812" t="s">
        <v>331</v>
      </c>
      <c r="M202" s="766"/>
      <c r="N202" s="115">
        <v>923770253.59000003</v>
      </c>
      <c r="O202" s="59">
        <f>138.07/111.82</f>
        <v>1.2347522804507245</v>
      </c>
      <c r="P202" s="113" t="s">
        <v>332</v>
      </c>
      <c r="Q202" s="767">
        <f t="shared" si="13"/>
        <v>923770254.21134198</v>
      </c>
      <c r="R202" s="768"/>
      <c r="S202" s="257" t="s">
        <v>244</v>
      </c>
      <c r="T202" s="257"/>
      <c r="U202" s="257"/>
    </row>
    <row r="203" spans="1:26" ht="15" customHeight="1" x14ac:dyDescent="0.25">
      <c r="B203" s="246" t="s">
        <v>162</v>
      </c>
      <c r="C203" s="248"/>
      <c r="D203" s="756" t="s">
        <v>52</v>
      </c>
      <c r="E203" s="756"/>
      <c r="F203" s="79" t="s">
        <v>152</v>
      </c>
      <c r="G203" s="769">
        <v>1142692734</v>
      </c>
      <c r="H203" s="769"/>
      <c r="I203" s="769"/>
      <c r="J203" s="764" t="s">
        <v>333</v>
      </c>
      <c r="K203" s="764"/>
      <c r="L203" s="812" t="s">
        <v>334</v>
      </c>
      <c r="M203" s="766"/>
      <c r="N203" s="115">
        <v>923770253.59000003</v>
      </c>
      <c r="O203" s="59">
        <f>138.32/111.82</f>
        <v>1.2369880164550171</v>
      </c>
      <c r="P203" s="113" t="s">
        <v>335</v>
      </c>
      <c r="Q203" s="767">
        <f t="shared" si="13"/>
        <v>923770253.87420464</v>
      </c>
      <c r="R203" s="768"/>
      <c r="S203" s="257" t="s">
        <v>244</v>
      </c>
      <c r="T203" s="257"/>
      <c r="U203" s="257"/>
    </row>
    <row r="204" spans="1:26" ht="15" customHeight="1" x14ac:dyDescent="0.25">
      <c r="B204" s="246" t="s">
        <v>164</v>
      </c>
      <c r="C204" s="248"/>
      <c r="D204" s="756" t="s">
        <v>52</v>
      </c>
      <c r="E204" s="756"/>
      <c r="F204" s="79" t="s">
        <v>152</v>
      </c>
      <c r="G204" s="769">
        <v>1147071184</v>
      </c>
      <c r="H204" s="769"/>
      <c r="I204" s="769"/>
      <c r="J204" s="764" t="s">
        <v>336</v>
      </c>
      <c r="K204" s="764"/>
      <c r="L204" s="812" t="s">
        <v>315</v>
      </c>
      <c r="M204" s="766"/>
      <c r="N204" s="115">
        <v>923770253.59000003</v>
      </c>
      <c r="O204" s="59">
        <f>138.85/111.82</f>
        <v>1.2417277767841173</v>
      </c>
      <c r="P204" s="113" t="s">
        <v>337</v>
      </c>
      <c r="Q204" s="767">
        <f t="shared" si="13"/>
        <v>923770254.19431043</v>
      </c>
      <c r="R204" s="768"/>
      <c r="S204" s="257" t="s">
        <v>244</v>
      </c>
      <c r="T204" s="257"/>
      <c r="U204" s="257"/>
    </row>
    <row r="205" spans="1:26" ht="15" customHeight="1" x14ac:dyDescent="0.25">
      <c r="B205" s="246" t="s">
        <v>166</v>
      </c>
      <c r="C205" s="248"/>
      <c r="D205" s="756" t="s">
        <v>52</v>
      </c>
      <c r="E205" s="756"/>
      <c r="F205" s="79" t="s">
        <v>152</v>
      </c>
      <c r="G205" s="769">
        <v>1154258450</v>
      </c>
      <c r="H205" s="769"/>
      <c r="I205" s="769"/>
      <c r="J205" s="764" t="s">
        <v>338</v>
      </c>
      <c r="K205" s="764"/>
      <c r="L205" s="812" t="s">
        <v>339</v>
      </c>
      <c r="M205" s="766"/>
      <c r="N205" s="115">
        <v>923770253.59000003</v>
      </c>
      <c r="O205" s="59">
        <f>139.72/111.82</f>
        <v>1.2495081380790556</v>
      </c>
      <c r="P205" s="113" t="s">
        <v>340</v>
      </c>
      <c r="Q205" s="767">
        <f t="shared" si="13"/>
        <v>923770253.9292872</v>
      </c>
      <c r="R205" s="768"/>
      <c r="S205" s="257" t="s">
        <v>244</v>
      </c>
      <c r="T205" s="257"/>
      <c r="U205" s="257"/>
    </row>
    <row r="206" spans="1:26" ht="15" customHeight="1" x14ac:dyDescent="0.25">
      <c r="B206" s="246" t="s">
        <v>248</v>
      </c>
      <c r="C206" s="248"/>
      <c r="D206" s="813" t="s">
        <v>52</v>
      </c>
      <c r="E206" s="814"/>
      <c r="F206" s="79" t="s">
        <v>152</v>
      </c>
      <c r="G206" s="769">
        <v>1162437063</v>
      </c>
      <c r="H206" s="769"/>
      <c r="I206" s="769"/>
      <c r="J206" s="764" t="s">
        <v>341</v>
      </c>
      <c r="K206" s="764"/>
      <c r="L206" s="812" t="s">
        <v>342</v>
      </c>
      <c r="M206" s="766"/>
      <c r="N206" s="115">
        <v>923770253.59000003</v>
      </c>
      <c r="O206" s="59">
        <f>140.71/111.82</f>
        <v>1.2583616526560546</v>
      </c>
      <c r="P206" s="113" t="s">
        <v>343</v>
      </c>
      <c r="Q206" s="767">
        <f t="shared" si="13"/>
        <v>923770253.60429239</v>
      </c>
      <c r="R206" s="768"/>
      <c r="S206" s="257" t="s">
        <v>244</v>
      </c>
      <c r="T206" s="257"/>
      <c r="U206" s="257"/>
    </row>
    <row r="207" spans="1:26" ht="15" customHeight="1" x14ac:dyDescent="0.25">
      <c r="B207" s="246" t="s">
        <v>250</v>
      </c>
      <c r="C207" s="248"/>
      <c r="D207" s="756" t="s">
        <v>52</v>
      </c>
      <c r="E207" s="756"/>
      <c r="F207" s="79" t="s">
        <v>152</v>
      </c>
      <c r="G207" s="769">
        <v>1165245880</v>
      </c>
      <c r="H207" s="769"/>
      <c r="I207" s="769"/>
      <c r="J207" s="764" t="s">
        <v>344</v>
      </c>
      <c r="K207" s="764"/>
      <c r="L207" s="812" t="s">
        <v>345</v>
      </c>
      <c r="M207" s="766"/>
      <c r="N207" s="115">
        <v>923770253.59000003</v>
      </c>
      <c r="O207" s="118">
        <f>141.05/111.82</f>
        <v>1.2614022536218925</v>
      </c>
      <c r="P207" s="113" t="s">
        <v>346</v>
      </c>
      <c r="Q207" s="767">
        <f t="shared" si="13"/>
        <v>923770253.82204878</v>
      </c>
      <c r="R207" s="768"/>
      <c r="S207" s="257" t="s">
        <v>244</v>
      </c>
      <c r="T207" s="257"/>
      <c r="U207" s="257"/>
    </row>
    <row r="208" spans="1:26" ht="15" customHeight="1" x14ac:dyDescent="0.25">
      <c r="B208" s="246" t="s">
        <v>252</v>
      </c>
      <c r="C208" s="248"/>
      <c r="D208" s="756" t="s">
        <v>52</v>
      </c>
      <c r="E208" s="756"/>
      <c r="F208" s="79" t="s">
        <v>152</v>
      </c>
      <c r="G208" s="769">
        <v>1170615677</v>
      </c>
      <c r="H208" s="769"/>
      <c r="I208" s="769"/>
      <c r="J208" s="764" t="s">
        <v>437</v>
      </c>
      <c r="K208" s="764"/>
      <c r="L208" s="812" t="s">
        <v>427</v>
      </c>
      <c r="M208" s="766"/>
      <c r="N208" s="115">
        <v>923770253.59000003</v>
      </c>
      <c r="O208" s="118">
        <f>141.7/111.82</f>
        <v>1.2672151672330532</v>
      </c>
      <c r="P208" s="113" t="s">
        <v>291</v>
      </c>
      <c r="Q208" s="767">
        <f t="shared" si="13"/>
        <v>923770254.07297099</v>
      </c>
      <c r="R208" s="768"/>
      <c r="S208" s="257" t="s">
        <v>244</v>
      </c>
      <c r="T208" s="257"/>
      <c r="U208" s="257"/>
    </row>
    <row r="209" spans="2:21" ht="15" customHeight="1" x14ac:dyDescent="0.25">
      <c r="B209" s="246" t="s">
        <v>254</v>
      </c>
      <c r="C209" s="248"/>
      <c r="D209" s="813" t="s">
        <v>52</v>
      </c>
      <c r="E209" s="814"/>
      <c r="F209" s="79" t="s">
        <v>152</v>
      </c>
      <c r="G209" s="769">
        <v>1173589718</v>
      </c>
      <c r="H209" s="769"/>
      <c r="I209" s="769"/>
      <c r="J209" s="764" t="s">
        <v>438</v>
      </c>
      <c r="K209" s="764"/>
      <c r="L209" s="812" t="s">
        <v>439</v>
      </c>
      <c r="M209" s="766"/>
      <c r="N209" s="115">
        <v>923770253.59000003</v>
      </c>
      <c r="O209" s="118">
        <f>142.06/111.82</f>
        <v>1.2704346270792346</v>
      </c>
      <c r="P209" s="113" t="s">
        <v>440</v>
      </c>
      <c r="Q209" s="767">
        <f t="shared" si="13"/>
        <v>923770253.88399255</v>
      </c>
      <c r="R209" s="768"/>
      <c r="S209" s="257" t="s">
        <v>244</v>
      </c>
      <c r="T209" s="257"/>
      <c r="U209" s="257"/>
    </row>
    <row r="210" spans="2:21" ht="15" customHeight="1" x14ac:dyDescent="0.25">
      <c r="B210" s="246" t="s">
        <v>256</v>
      </c>
      <c r="C210" s="248"/>
      <c r="D210" s="756" t="s">
        <v>52</v>
      </c>
      <c r="E210" s="756"/>
      <c r="F210" s="79" t="s">
        <v>152</v>
      </c>
      <c r="G210" s="769">
        <v>1175407188</v>
      </c>
      <c r="H210" s="769"/>
      <c r="I210" s="769"/>
      <c r="J210" s="764" t="s">
        <v>446</v>
      </c>
      <c r="K210" s="764"/>
      <c r="L210" s="812" t="s">
        <v>447</v>
      </c>
      <c r="M210" s="766"/>
      <c r="N210" s="115">
        <v>923770253.59000003</v>
      </c>
      <c r="O210" s="118">
        <f>142.28/111.82</f>
        <v>1.272402074763012</v>
      </c>
      <c r="P210" s="113" t="s">
        <v>448</v>
      </c>
      <c r="Q210" s="767">
        <f t="shared" si="13"/>
        <v>923770254.16193414</v>
      </c>
      <c r="R210" s="768"/>
      <c r="S210" s="257" t="s">
        <v>244</v>
      </c>
      <c r="T210" s="257"/>
      <c r="U210" s="257"/>
    </row>
    <row r="211" spans="2:21" ht="15" customHeight="1" x14ac:dyDescent="0.25">
      <c r="B211" s="246" t="s">
        <v>258</v>
      </c>
      <c r="C211" s="248"/>
      <c r="D211" s="756" t="s">
        <v>52</v>
      </c>
      <c r="E211" s="756"/>
      <c r="F211" s="79" t="s">
        <v>152</v>
      </c>
      <c r="G211" s="769">
        <v>1173920167</v>
      </c>
      <c r="H211" s="769"/>
      <c r="I211" s="769"/>
      <c r="J211" s="764" t="s">
        <v>451</v>
      </c>
      <c r="K211" s="764"/>
      <c r="L211" s="812" t="s">
        <v>452</v>
      </c>
      <c r="M211" s="766"/>
      <c r="N211" s="115">
        <v>923770253.59000003</v>
      </c>
      <c r="O211" s="118">
        <f>142.1/111.82</f>
        <v>1.2707923448399214</v>
      </c>
      <c r="P211" s="113" t="s">
        <v>453</v>
      </c>
      <c r="Q211" s="767">
        <f t="shared" si="13"/>
        <v>923770253.86305404</v>
      </c>
      <c r="R211" s="768"/>
      <c r="S211" s="257" t="s">
        <v>244</v>
      </c>
      <c r="T211" s="257"/>
      <c r="U211" s="257"/>
    </row>
    <row r="212" spans="2:21" ht="15" customHeight="1" x14ac:dyDescent="0.25">
      <c r="B212" s="246" t="s">
        <v>261</v>
      </c>
      <c r="C212" s="248"/>
      <c r="D212" s="756" t="s">
        <v>52</v>
      </c>
      <c r="E212" s="756"/>
      <c r="F212" s="79" t="s">
        <v>152</v>
      </c>
      <c r="G212" s="769">
        <v>1177224657</v>
      </c>
      <c r="H212" s="769"/>
      <c r="I212" s="769"/>
      <c r="J212" s="764" t="s">
        <v>472</v>
      </c>
      <c r="K212" s="764"/>
      <c r="L212" s="812" t="s">
        <v>475</v>
      </c>
      <c r="M212" s="766"/>
      <c r="N212" s="115">
        <v>923770253.59000003</v>
      </c>
      <c r="O212" s="118">
        <f>142.5/111.82</f>
        <v>1.2743695224467895</v>
      </c>
      <c r="P212" s="113" t="s">
        <v>476</v>
      </c>
      <c r="Q212" s="767">
        <f t="shared" si="13"/>
        <v>923770253.65431583</v>
      </c>
      <c r="R212" s="768"/>
      <c r="S212" s="1067" t="s">
        <v>1150</v>
      </c>
      <c r="T212" s="1067"/>
      <c r="U212" s="1067"/>
    </row>
    <row r="213" spans="2:21" ht="15" customHeight="1" x14ac:dyDescent="0.25">
      <c r="B213" s="246" t="s">
        <v>264</v>
      </c>
      <c r="C213" s="248"/>
      <c r="D213" s="756" t="s">
        <v>52</v>
      </c>
      <c r="E213" s="756"/>
      <c r="F213" s="79" t="s">
        <v>152</v>
      </c>
      <c r="G213" s="769">
        <v>1177224657</v>
      </c>
      <c r="H213" s="769"/>
      <c r="I213" s="769"/>
      <c r="J213" s="764" t="s">
        <v>477</v>
      </c>
      <c r="K213" s="764"/>
      <c r="L213" s="812" t="s">
        <v>475</v>
      </c>
      <c r="M213" s="766"/>
      <c r="N213" s="115">
        <v>923770253.59000003</v>
      </c>
      <c r="O213" s="118">
        <f>142.5/111.82</f>
        <v>1.2743695224467895</v>
      </c>
      <c r="P213" s="113" t="s">
        <v>478</v>
      </c>
      <c r="Q213" s="767">
        <f t="shared" si="13"/>
        <v>923770253.65431583</v>
      </c>
      <c r="R213" s="768"/>
      <c r="S213" s="257" t="s">
        <v>244</v>
      </c>
      <c r="T213" s="257"/>
      <c r="U213" s="257"/>
    </row>
    <row r="214" spans="2:21" ht="15" customHeight="1" x14ac:dyDescent="0.25">
      <c r="B214" s="246" t="s">
        <v>268</v>
      </c>
      <c r="C214" s="248"/>
      <c r="D214" s="756" t="s">
        <v>52</v>
      </c>
      <c r="E214" s="756"/>
      <c r="F214" s="79" t="s">
        <v>152</v>
      </c>
      <c r="G214" s="769">
        <v>1178629066</v>
      </c>
      <c r="H214" s="769"/>
      <c r="I214" s="769"/>
      <c r="J214" s="764" t="s">
        <v>483</v>
      </c>
      <c r="K214" s="764"/>
      <c r="L214" s="796">
        <v>43431</v>
      </c>
      <c r="M214" s="766"/>
      <c r="N214" s="115">
        <v>923770253.59000003</v>
      </c>
      <c r="O214" s="118">
        <f>142.67/111.82</f>
        <v>1.2758898229297084</v>
      </c>
      <c r="P214" s="113" t="s">
        <v>478</v>
      </c>
      <c r="Q214" s="767">
        <f t="shared" si="13"/>
        <v>923770254.15378153</v>
      </c>
      <c r="R214" s="768"/>
      <c r="S214" s="257" t="s">
        <v>244</v>
      </c>
      <c r="T214" s="257"/>
      <c r="U214" s="257"/>
    </row>
    <row r="215" spans="2:21" ht="15.75" customHeight="1" x14ac:dyDescent="0.25">
      <c r="B215" s="246" t="s">
        <v>272</v>
      </c>
      <c r="C215" s="248"/>
      <c r="D215" s="756" t="s">
        <v>52</v>
      </c>
      <c r="E215" s="756"/>
      <c r="F215" s="79" t="s">
        <v>152</v>
      </c>
      <c r="G215" s="769">
        <v>1180033474</v>
      </c>
      <c r="H215" s="769"/>
      <c r="I215" s="769"/>
      <c r="J215" s="764" t="s">
        <v>496</v>
      </c>
      <c r="K215" s="764"/>
      <c r="L215" s="765">
        <v>43445</v>
      </c>
      <c r="M215" s="766"/>
      <c r="N215" s="115">
        <v>923770253.59000003</v>
      </c>
      <c r="O215" s="118">
        <f>142.84/111.82</f>
        <v>1.2774101234126276</v>
      </c>
      <c r="P215" s="113" t="s">
        <v>495</v>
      </c>
      <c r="Q215" s="767">
        <f>+G215/O215</f>
        <v>923770253.86922419</v>
      </c>
      <c r="R215" s="768"/>
      <c r="S215" s="257" t="s">
        <v>244</v>
      </c>
      <c r="T215" s="257"/>
      <c r="U215" s="257"/>
    </row>
    <row r="216" spans="2:21" ht="15.75" customHeight="1" x14ac:dyDescent="0.25">
      <c r="B216" s="246" t="s">
        <v>374</v>
      </c>
      <c r="C216" s="248"/>
      <c r="D216" s="756" t="s">
        <v>52</v>
      </c>
      <c r="E216" s="756"/>
      <c r="F216" s="79" t="s">
        <v>152</v>
      </c>
      <c r="G216" s="769">
        <v>1180033474</v>
      </c>
      <c r="H216" s="769"/>
      <c r="I216" s="769"/>
      <c r="J216" s="764" t="s">
        <v>497</v>
      </c>
      <c r="K216" s="764"/>
      <c r="L216" s="765">
        <v>43445</v>
      </c>
      <c r="M216" s="766"/>
      <c r="N216" s="115">
        <v>923770253.59000003</v>
      </c>
      <c r="O216" s="118">
        <f>142.84/111.82</f>
        <v>1.2774101234126276</v>
      </c>
      <c r="P216" s="113" t="s">
        <v>495</v>
      </c>
      <c r="Q216" s="767">
        <f t="shared" ref="Q216" si="14">+G216/O216</f>
        <v>923770253.86922419</v>
      </c>
      <c r="R216" s="768"/>
      <c r="S216" s="257" t="s">
        <v>244</v>
      </c>
      <c r="T216" s="257"/>
      <c r="U216" s="257"/>
    </row>
    <row r="217" spans="2:21" ht="15.75" customHeight="1" x14ac:dyDescent="0.25">
      <c r="B217" s="246" t="s">
        <v>376</v>
      </c>
      <c r="C217" s="248"/>
      <c r="D217" s="756" t="s">
        <v>52</v>
      </c>
      <c r="E217" s="756"/>
      <c r="F217" s="79" t="s">
        <v>152</v>
      </c>
      <c r="G217" s="769">
        <v>1190690455</v>
      </c>
      <c r="H217" s="769"/>
      <c r="I217" s="769"/>
      <c r="J217" s="764" t="s">
        <v>510</v>
      </c>
      <c r="K217" s="764"/>
      <c r="L217" s="765">
        <v>43515</v>
      </c>
      <c r="M217" s="766"/>
      <c r="N217" s="115">
        <v>923770253.59000003</v>
      </c>
      <c r="O217" s="118">
        <f>100.6/78.05</f>
        <v>1.2889173606662396</v>
      </c>
      <c r="P217" s="113" t="s">
        <v>511</v>
      </c>
      <c r="Q217" s="767">
        <f t="shared" si="13"/>
        <v>923791153.20825052</v>
      </c>
      <c r="R217" s="768"/>
      <c r="S217" s="257" t="s">
        <v>244</v>
      </c>
      <c r="T217" s="257"/>
      <c r="U217" s="257"/>
    </row>
    <row r="218" spans="2:21" ht="56.25" customHeight="1" x14ac:dyDescent="0.25">
      <c r="B218" s="246" t="s">
        <v>378</v>
      </c>
      <c r="C218" s="248"/>
      <c r="D218" s="756" t="s">
        <v>52</v>
      </c>
      <c r="E218" s="756"/>
      <c r="F218" s="79" t="s">
        <v>152</v>
      </c>
      <c r="G218" s="769">
        <v>1197547273</v>
      </c>
      <c r="H218" s="769"/>
      <c r="I218" s="769"/>
      <c r="J218" s="764" t="s">
        <v>519</v>
      </c>
      <c r="K218" s="764"/>
      <c r="L218" s="765">
        <v>43544</v>
      </c>
      <c r="M218" s="766"/>
      <c r="N218" s="115">
        <v>923770253.59000003</v>
      </c>
      <c r="O218" s="118">
        <f>101.18/78.05</f>
        <v>1.2963484945547727</v>
      </c>
      <c r="P218" s="113" t="s">
        <v>520</v>
      </c>
      <c r="Q218" s="767">
        <f t="shared" si="13"/>
        <v>923784983.76803708</v>
      </c>
      <c r="R218" s="768"/>
      <c r="S218" s="257" t="s">
        <v>244</v>
      </c>
      <c r="T218" s="257"/>
      <c r="U218" s="257"/>
    </row>
    <row r="219" spans="2:21" ht="20.25" customHeight="1" x14ac:dyDescent="0.25">
      <c r="B219" s="246" t="s">
        <v>380</v>
      </c>
      <c r="C219" s="248"/>
      <c r="D219" s="756" t="s">
        <v>52</v>
      </c>
      <c r="E219" s="756"/>
      <c r="F219" s="79" t="s">
        <v>152</v>
      </c>
      <c r="G219" s="769">
        <v>1202759891</v>
      </c>
      <c r="H219" s="769"/>
      <c r="I219" s="769"/>
      <c r="J219" s="764" t="s">
        <v>581</v>
      </c>
      <c r="K219" s="764"/>
      <c r="L219" s="765">
        <v>43580</v>
      </c>
      <c r="M219" s="766"/>
      <c r="N219" s="115">
        <v>923770253.59000003</v>
      </c>
      <c r="O219" s="118">
        <f>101.62/78.05</f>
        <v>1.3019859064702115</v>
      </c>
      <c r="P219" s="113" t="s">
        <v>522</v>
      </c>
      <c r="Q219" s="767">
        <f t="shared" si="13"/>
        <v>923788717.6987797</v>
      </c>
      <c r="R219" s="768"/>
      <c r="S219" s="257" t="s">
        <v>244</v>
      </c>
      <c r="T219" s="257"/>
      <c r="U219" s="257"/>
    </row>
    <row r="220" spans="2:21" ht="50.25" customHeight="1" x14ac:dyDescent="0.25">
      <c r="B220" s="246" t="s">
        <v>620</v>
      </c>
      <c r="C220" s="248"/>
      <c r="D220" s="756" t="s">
        <v>52</v>
      </c>
      <c r="E220" s="756"/>
      <c r="F220" s="79" t="s">
        <v>152</v>
      </c>
      <c r="G220" s="769">
        <v>3521531954</v>
      </c>
      <c r="H220" s="769"/>
      <c r="I220" s="769"/>
      <c r="J220" s="764" t="s">
        <v>611</v>
      </c>
      <c r="K220" s="764"/>
      <c r="L220" s="765">
        <v>43612</v>
      </c>
      <c r="M220" s="766"/>
      <c r="N220" s="115">
        <v>923770253.59000003</v>
      </c>
      <c r="O220" s="118">
        <f>102.12/78.05</f>
        <v>1.3083920563741192</v>
      </c>
      <c r="P220" s="113" t="s">
        <v>582</v>
      </c>
      <c r="Q220" s="767">
        <f>+G220/O220</f>
        <v>2691495975.4181356</v>
      </c>
      <c r="R220" s="768"/>
      <c r="S220" s="257" t="s">
        <v>668</v>
      </c>
      <c r="T220" s="257"/>
      <c r="U220" s="257"/>
    </row>
    <row r="221" spans="2:21" ht="50.25" customHeight="1" x14ac:dyDescent="0.25">
      <c r="B221" s="246"/>
      <c r="C221" s="248"/>
      <c r="D221" s="756" t="s">
        <v>52</v>
      </c>
      <c r="E221" s="756"/>
      <c r="F221" s="79"/>
      <c r="G221" s="769"/>
      <c r="H221" s="769"/>
      <c r="I221" s="769"/>
      <c r="J221" s="764"/>
      <c r="K221" s="764"/>
      <c r="L221" s="765"/>
      <c r="M221" s="766"/>
      <c r="N221" s="115">
        <f>+N220</f>
        <v>923770253.59000003</v>
      </c>
      <c r="O221" s="118"/>
      <c r="P221" s="113"/>
      <c r="Q221" s="767"/>
      <c r="R221" s="768"/>
      <c r="S221" s="257" t="s">
        <v>669</v>
      </c>
      <c r="T221" s="257"/>
      <c r="U221" s="257"/>
    </row>
    <row r="222" spans="2:21" ht="43.5" customHeight="1" x14ac:dyDescent="0.25">
      <c r="B222" s="246"/>
      <c r="C222" s="248"/>
      <c r="D222" s="756" t="s">
        <v>52</v>
      </c>
      <c r="E222" s="756"/>
      <c r="F222" s="79"/>
      <c r="G222" s="769"/>
      <c r="H222" s="769"/>
      <c r="I222" s="769"/>
      <c r="J222" s="764"/>
      <c r="K222" s="764"/>
      <c r="L222" s="765"/>
      <c r="M222" s="766"/>
      <c r="N222" s="115">
        <v>852687174</v>
      </c>
      <c r="O222" s="118"/>
      <c r="P222" s="113"/>
      <c r="Q222" s="767"/>
      <c r="R222" s="768"/>
      <c r="S222" s="257" t="s">
        <v>670</v>
      </c>
      <c r="T222" s="257"/>
      <c r="U222" s="257"/>
    </row>
    <row r="223" spans="2:21" ht="34.5" customHeight="1" x14ac:dyDescent="0.25">
      <c r="B223" s="246" t="s">
        <v>621</v>
      </c>
      <c r="C223" s="248"/>
      <c r="D223" s="756" t="s">
        <v>52</v>
      </c>
      <c r="E223" s="756"/>
      <c r="F223" s="79" t="s">
        <v>152</v>
      </c>
      <c r="G223" s="769">
        <v>0</v>
      </c>
      <c r="H223" s="769"/>
      <c r="I223" s="769"/>
      <c r="J223" s="764" t="s">
        <v>622</v>
      </c>
      <c r="K223" s="764"/>
      <c r="L223" s="765"/>
      <c r="M223" s="766"/>
      <c r="N223" s="115">
        <v>852687174</v>
      </c>
      <c r="O223" s="118">
        <f>103.03/78.05</f>
        <v>1.3200512491992313</v>
      </c>
      <c r="P223" s="113" t="s">
        <v>672</v>
      </c>
      <c r="Q223" s="767">
        <f t="shared" ref="Q223:Q231" si="15">+G223/O223</f>
        <v>0</v>
      </c>
      <c r="R223" s="768"/>
      <c r="S223" s="257" t="s">
        <v>673</v>
      </c>
      <c r="T223" s="257"/>
      <c r="U223" s="257"/>
    </row>
    <row r="224" spans="2:21" ht="61.5" customHeight="1" x14ac:dyDescent="0.25">
      <c r="B224" s="246" t="s">
        <v>674</v>
      </c>
      <c r="C224" s="248"/>
      <c r="D224" s="756" t="s">
        <v>52</v>
      </c>
      <c r="E224" s="756"/>
      <c r="F224" s="79" t="s">
        <v>152</v>
      </c>
      <c r="G224" s="769">
        <v>0</v>
      </c>
      <c r="H224" s="769"/>
      <c r="I224" s="769"/>
      <c r="J224" s="764" t="s">
        <v>675</v>
      </c>
      <c r="K224" s="764"/>
      <c r="L224" s="765"/>
      <c r="M224" s="766"/>
      <c r="N224" s="115">
        <v>852687174</v>
      </c>
      <c r="O224" s="118">
        <f>103.03/78.05</f>
        <v>1.3200512491992313</v>
      </c>
      <c r="P224" s="113" t="s">
        <v>676</v>
      </c>
      <c r="Q224" s="767">
        <f t="shared" si="15"/>
        <v>0</v>
      </c>
      <c r="R224" s="768"/>
      <c r="S224" s="257" t="s">
        <v>673</v>
      </c>
      <c r="T224" s="257"/>
      <c r="U224" s="257"/>
    </row>
    <row r="225" spans="1:21" ht="27" customHeight="1" x14ac:dyDescent="0.25">
      <c r="B225" s="246" t="s">
        <v>677</v>
      </c>
      <c r="C225" s="248"/>
      <c r="D225" s="756" t="s">
        <v>52</v>
      </c>
      <c r="E225" s="756"/>
      <c r="F225" s="79" t="s">
        <v>152</v>
      </c>
      <c r="G225" s="769">
        <f>5655984726-G239</f>
        <v>5652222853.1000004</v>
      </c>
      <c r="H225" s="769"/>
      <c r="I225" s="769"/>
      <c r="J225" s="764" t="s">
        <v>678</v>
      </c>
      <c r="K225" s="764"/>
      <c r="L225" s="765">
        <v>43748</v>
      </c>
      <c r="M225" s="766"/>
      <c r="N225" s="115">
        <v>852687174</v>
      </c>
      <c r="O225" s="118">
        <f>103.26/78.05</f>
        <v>1.322998078155029</v>
      </c>
      <c r="P225" s="113" t="s">
        <v>679</v>
      </c>
      <c r="Q225" s="767">
        <f t="shared" si="15"/>
        <v>4272283494.9104686</v>
      </c>
      <c r="R225" s="768"/>
      <c r="S225" s="257" t="s">
        <v>680</v>
      </c>
      <c r="T225" s="257"/>
      <c r="U225" s="257"/>
    </row>
    <row r="226" spans="1:21" ht="27" customHeight="1" x14ac:dyDescent="0.25">
      <c r="B226" s="246" t="s">
        <v>681</v>
      </c>
      <c r="C226" s="248"/>
      <c r="D226" s="756" t="s">
        <v>52</v>
      </c>
      <c r="E226" s="756"/>
      <c r="F226" s="79" t="s">
        <v>152</v>
      </c>
      <c r="G226" s="769">
        <v>0</v>
      </c>
      <c r="H226" s="769"/>
      <c r="I226" s="769"/>
      <c r="J226" s="764" t="s">
        <v>682</v>
      </c>
      <c r="K226" s="764"/>
      <c r="L226" s="765"/>
      <c r="M226" s="766"/>
      <c r="N226" s="115">
        <v>852687174</v>
      </c>
      <c r="O226" s="118">
        <f t="shared" ref="O226:O227" si="16">103.26/78.05</f>
        <v>1.322998078155029</v>
      </c>
      <c r="P226" s="113" t="s">
        <v>679</v>
      </c>
      <c r="Q226" s="767">
        <f t="shared" si="15"/>
        <v>0</v>
      </c>
      <c r="R226" s="768"/>
      <c r="S226" s="257" t="s">
        <v>683</v>
      </c>
      <c r="T226" s="257"/>
      <c r="U226" s="257"/>
    </row>
    <row r="227" spans="1:21" ht="15.75" customHeight="1" x14ac:dyDescent="0.25">
      <c r="B227" s="246" t="s">
        <v>684</v>
      </c>
      <c r="C227" s="248"/>
      <c r="D227" s="756" t="s">
        <v>52</v>
      </c>
      <c r="E227" s="756"/>
      <c r="F227" s="79" t="s">
        <v>152</v>
      </c>
      <c r="G227" s="769">
        <v>0</v>
      </c>
      <c r="H227" s="769"/>
      <c r="I227" s="769"/>
      <c r="J227" s="764" t="s">
        <v>685</v>
      </c>
      <c r="K227" s="764"/>
      <c r="L227" s="765"/>
      <c r="M227" s="766"/>
      <c r="N227" s="115">
        <v>852687174</v>
      </c>
      <c r="O227" s="118">
        <f t="shared" si="16"/>
        <v>1.322998078155029</v>
      </c>
      <c r="P227" s="113" t="s">
        <v>679</v>
      </c>
      <c r="Q227" s="767">
        <f t="shared" si="15"/>
        <v>0</v>
      </c>
      <c r="R227" s="768"/>
      <c r="S227" s="257" t="s">
        <v>686</v>
      </c>
      <c r="T227" s="257"/>
      <c r="U227" s="257"/>
    </row>
    <row r="228" spans="1:21" ht="15.75" x14ac:dyDescent="0.25">
      <c r="B228" s="246" t="s">
        <v>1151</v>
      </c>
      <c r="C228" s="248"/>
      <c r="D228" s="756" t="s">
        <v>52</v>
      </c>
      <c r="E228" s="756"/>
      <c r="F228" s="79" t="s">
        <v>152</v>
      </c>
      <c r="G228" s="769">
        <v>1134002930</v>
      </c>
      <c r="H228" s="769"/>
      <c r="I228" s="769"/>
      <c r="J228" s="764" t="s">
        <v>1152</v>
      </c>
      <c r="K228" s="764"/>
      <c r="L228" s="765">
        <v>43844</v>
      </c>
      <c r="M228" s="766"/>
      <c r="N228" s="115">
        <v>852687174</v>
      </c>
      <c r="O228" s="118">
        <f>103.8/78.05</f>
        <v>1.3299167200512492</v>
      </c>
      <c r="P228" s="113" t="s">
        <v>705</v>
      </c>
      <c r="Q228" s="767">
        <f t="shared" si="15"/>
        <v>852687174.24373794</v>
      </c>
      <c r="R228" s="768"/>
      <c r="S228" s="257" t="s">
        <v>1153</v>
      </c>
      <c r="T228" s="257"/>
      <c r="U228" s="257"/>
    </row>
    <row r="229" spans="1:21" ht="15.75" x14ac:dyDescent="0.25">
      <c r="B229" s="246" t="s">
        <v>1154</v>
      </c>
      <c r="C229" s="248"/>
      <c r="D229" s="756" t="s">
        <v>52</v>
      </c>
      <c r="E229" s="756"/>
      <c r="F229" s="79" t="s">
        <v>152</v>
      </c>
      <c r="G229" s="769">
        <v>1139221904.97</v>
      </c>
      <c r="H229" s="769"/>
      <c r="I229" s="769"/>
      <c r="J229" s="764" t="s">
        <v>1155</v>
      </c>
      <c r="K229" s="764"/>
      <c r="L229" s="765">
        <v>43893</v>
      </c>
      <c r="M229" s="766"/>
      <c r="N229" s="115">
        <v>852687174</v>
      </c>
      <c r="O229" s="118">
        <f>104.24/78.05</f>
        <v>1.3355541319666879</v>
      </c>
      <c r="P229" s="113" t="s">
        <v>1156</v>
      </c>
      <c r="Q229" s="767">
        <f t="shared" si="15"/>
        <v>852995679.99720371</v>
      </c>
      <c r="R229" s="768"/>
      <c r="S229" s="1067" t="s">
        <v>1157</v>
      </c>
      <c r="T229" s="1067"/>
      <c r="U229" s="1067"/>
    </row>
    <row r="230" spans="1:21" ht="15" customHeight="1" x14ac:dyDescent="0.25">
      <c r="B230" s="246" t="s">
        <v>1158</v>
      </c>
      <c r="C230" s="248"/>
      <c r="D230" s="756" t="s">
        <v>52</v>
      </c>
      <c r="E230" s="756"/>
      <c r="F230" s="79" t="s">
        <v>152</v>
      </c>
      <c r="G230" s="769">
        <v>1146457297</v>
      </c>
      <c r="H230" s="769"/>
      <c r="I230" s="769"/>
      <c r="J230" s="764" t="s">
        <v>1159</v>
      </c>
      <c r="K230" s="764"/>
      <c r="L230" s="765">
        <v>43906</v>
      </c>
      <c r="M230" s="766"/>
      <c r="N230" s="115">
        <v>852687174</v>
      </c>
      <c r="O230" s="118">
        <f>104.94/78.05</f>
        <v>1.3445227418321588</v>
      </c>
      <c r="P230" s="113" t="s">
        <v>1160</v>
      </c>
      <c r="Q230" s="767">
        <f t="shared" si="15"/>
        <v>852687173.91700017</v>
      </c>
      <c r="R230" s="768"/>
      <c r="S230" s="257" t="s">
        <v>1161</v>
      </c>
      <c r="T230" s="257"/>
      <c r="U230" s="257"/>
    </row>
    <row r="231" spans="1:21" ht="15" customHeight="1" x14ac:dyDescent="0.25">
      <c r="B231" s="246" t="s">
        <v>1162</v>
      </c>
      <c r="C231" s="248"/>
      <c r="D231" s="756" t="s">
        <v>52</v>
      </c>
      <c r="E231" s="756"/>
      <c r="F231" s="79" t="s">
        <v>152</v>
      </c>
      <c r="G231" s="769">
        <v>1159384899</v>
      </c>
      <c r="H231" s="769"/>
      <c r="I231" s="769"/>
      <c r="J231" s="764" t="s">
        <v>1163</v>
      </c>
      <c r="K231" s="764"/>
      <c r="L231" s="765">
        <v>43935</v>
      </c>
      <c r="M231" s="766"/>
      <c r="N231" s="115">
        <v>852687174</v>
      </c>
      <c r="O231" s="118">
        <f>105.53/78.05</f>
        <v>1.35208199871877</v>
      </c>
      <c r="P231" s="113" t="s">
        <v>1164</v>
      </c>
      <c r="Q231" s="767">
        <f t="shared" si="15"/>
        <v>857481203.13607502</v>
      </c>
      <c r="R231" s="768"/>
      <c r="S231" s="257" t="s">
        <v>1165</v>
      </c>
      <c r="T231" s="257"/>
      <c r="U231" s="257"/>
    </row>
    <row r="232" spans="1:21" ht="15" customHeight="1" x14ac:dyDescent="0.2"/>
    <row r="233" spans="1:21" ht="15" customHeight="1" x14ac:dyDescent="0.25">
      <c r="B233" s="228"/>
      <c r="C233" s="228"/>
      <c r="D233" s="136"/>
      <c r="E233" s="136"/>
      <c r="F233" s="82"/>
      <c r="G233" s="135"/>
      <c r="H233" s="135"/>
      <c r="I233" s="135"/>
      <c r="J233" s="1068"/>
      <c r="K233" s="1068"/>
      <c r="L233" s="1069"/>
      <c r="M233" s="1070"/>
      <c r="N233" s="1071"/>
      <c r="O233" s="1072"/>
      <c r="P233" s="1073"/>
      <c r="Q233" s="1074"/>
      <c r="R233" s="1074"/>
      <c r="S233" s="228"/>
      <c r="T233" s="228"/>
      <c r="U233" s="228"/>
    </row>
    <row r="234" spans="1:21" ht="15" hidden="1" customHeight="1" x14ac:dyDescent="0.25">
      <c r="B234" s="228"/>
      <c r="C234" s="228"/>
      <c r="D234" s="136"/>
      <c r="E234" s="136"/>
      <c r="F234" s="82"/>
      <c r="G234" s="135"/>
      <c r="H234" s="135"/>
      <c r="I234" s="135"/>
      <c r="J234" s="1068"/>
      <c r="K234" s="1068"/>
      <c r="L234" s="1069"/>
      <c r="M234" s="1070"/>
      <c r="N234" s="1071"/>
      <c r="O234" s="1072"/>
      <c r="P234" s="1073"/>
      <c r="Q234" s="1074"/>
      <c r="R234" s="1074"/>
      <c r="S234" s="228"/>
      <c r="T234" s="228"/>
      <c r="U234" s="228"/>
    </row>
    <row r="235" spans="1:21" ht="15" hidden="1" customHeight="1" x14ac:dyDescent="0.25">
      <c r="A235" s="1075"/>
      <c r="B235" s="352" t="s">
        <v>1166</v>
      </c>
      <c r="C235" s="353"/>
      <c r="D235" s="353"/>
      <c r="E235" s="354"/>
      <c r="F235" s="80"/>
      <c r="G235" s="1076">
        <f>SUM(G198:I231)</f>
        <v>39399887576.07</v>
      </c>
      <c r="H235" s="1076"/>
      <c r="I235" s="1076"/>
      <c r="J235" s="1077"/>
      <c r="K235" s="1077"/>
      <c r="L235" s="1078"/>
      <c r="M235" s="1079"/>
      <c r="N235" s="1080">
        <f>SUM(N198:P231)</f>
        <v>30697357867.202969</v>
      </c>
      <c r="O235" s="1081"/>
      <c r="P235" s="1082"/>
      <c r="Q235" s="1083">
        <f>SUM(Q198:R231)</f>
        <v>30702630381.102188</v>
      </c>
      <c r="R235" s="1084">
        <f>SUM(R198:T231)</f>
        <v>0</v>
      </c>
      <c r="S235" s="1085">
        <f>+N235-Q235</f>
        <v>-5272513.8992195129</v>
      </c>
      <c r="T235" s="307"/>
      <c r="U235" s="307"/>
    </row>
    <row r="236" spans="1:21" ht="21.75" hidden="1" customHeight="1" x14ac:dyDescent="0.25">
      <c r="B236" s="136"/>
      <c r="C236" s="82"/>
      <c r="D236" s="136"/>
      <c r="E236" s="136"/>
      <c r="F236" s="82"/>
      <c r="G236" s="135"/>
      <c r="H236" s="135"/>
      <c r="I236" s="135"/>
      <c r="J236" s="1068"/>
      <c r="K236" s="1068"/>
      <c r="L236" s="1069"/>
      <c r="M236" s="1070"/>
      <c r="N236" s="1071"/>
      <c r="O236" s="1072"/>
      <c r="P236" s="1073"/>
      <c r="Q236" s="1074"/>
      <c r="R236" s="1074"/>
      <c r="S236" s="228"/>
      <c r="T236" s="228"/>
      <c r="U236" s="228"/>
    </row>
    <row r="237" spans="1:21" ht="12.75" hidden="1" customHeight="1" x14ac:dyDescent="0.25">
      <c r="B237" s="1086" t="s">
        <v>1167</v>
      </c>
      <c r="C237" s="228"/>
      <c r="D237" s="136"/>
      <c r="E237" s="136"/>
      <c r="F237" s="82"/>
      <c r="G237" s="135"/>
      <c r="H237" s="135"/>
      <c r="I237" s="135"/>
      <c r="J237" s="1068"/>
      <c r="K237" s="1068"/>
      <c r="L237" s="1069"/>
      <c r="M237" s="1070"/>
      <c r="N237" s="1071"/>
      <c r="O237" s="1072"/>
      <c r="P237" s="1073"/>
      <c r="Q237" s="1074"/>
      <c r="R237" s="1074"/>
      <c r="S237" s="228"/>
      <c r="T237" s="228"/>
      <c r="U237" s="228"/>
    </row>
    <row r="238" spans="1:21" ht="15.75" x14ac:dyDescent="0.25">
      <c r="B238" s="257" t="s">
        <v>1168</v>
      </c>
      <c r="C238" s="257"/>
      <c r="D238" s="756" t="s">
        <v>52</v>
      </c>
      <c r="E238" s="756"/>
      <c r="F238" s="79" t="s">
        <v>152</v>
      </c>
      <c r="G238" s="769">
        <v>496102</v>
      </c>
      <c r="H238" s="769"/>
      <c r="I238" s="769"/>
      <c r="J238" s="764" t="s">
        <v>1169</v>
      </c>
      <c r="K238" s="764"/>
      <c r="L238" s="765">
        <v>43432</v>
      </c>
      <c r="M238" s="766"/>
      <c r="N238" s="115"/>
      <c r="O238" s="118">
        <f>142.67/111.82</f>
        <v>1.2758898229297084</v>
      </c>
      <c r="P238" s="113" t="s">
        <v>478</v>
      </c>
      <c r="Q238" s="767">
        <f>+G238/O238</f>
        <v>388828.24448026915</v>
      </c>
      <c r="R238" s="768"/>
      <c r="S238" s="257" t="s">
        <v>482</v>
      </c>
      <c r="T238" s="257"/>
      <c r="U238" s="257"/>
    </row>
    <row r="239" spans="1:21" ht="15.75" x14ac:dyDescent="0.25">
      <c r="B239" s="246" t="s">
        <v>481</v>
      </c>
      <c r="C239" s="248"/>
      <c r="D239" s="756" t="s">
        <v>52</v>
      </c>
      <c r="E239" s="756"/>
      <c r="F239" s="79" t="s">
        <v>152</v>
      </c>
      <c r="G239" s="769">
        <v>3761872.9</v>
      </c>
      <c r="H239" s="769"/>
      <c r="I239" s="769"/>
      <c r="J239" s="764" t="s">
        <v>671</v>
      </c>
      <c r="K239" s="764"/>
      <c r="L239" s="765">
        <v>43718</v>
      </c>
      <c r="M239" s="766"/>
      <c r="N239" s="115"/>
      <c r="O239" s="118"/>
      <c r="P239" s="113" t="s">
        <v>478</v>
      </c>
      <c r="Q239" s="770">
        <v>2851865.67</v>
      </c>
      <c r="R239" s="771"/>
      <c r="S239" s="257" t="s">
        <v>1170</v>
      </c>
      <c r="T239" s="257"/>
      <c r="U239" s="257"/>
    </row>
    <row r="240" spans="1:21" ht="15" x14ac:dyDescent="0.25">
      <c r="B240" s="246" t="s">
        <v>1171</v>
      </c>
      <c r="C240" s="248"/>
      <c r="D240" s="756" t="s">
        <v>52</v>
      </c>
      <c r="E240" s="756"/>
      <c r="F240" s="79" t="s">
        <v>152</v>
      </c>
      <c r="G240" s="769">
        <v>389605</v>
      </c>
      <c r="H240" s="769"/>
      <c r="I240" s="769"/>
      <c r="J240" s="764"/>
      <c r="K240" s="764"/>
      <c r="L240" s="765">
        <v>43935</v>
      </c>
      <c r="M240" s="766"/>
      <c r="N240" s="225"/>
      <c r="O240" s="118">
        <f>105.53/78.05</f>
        <v>1.35208199871877</v>
      </c>
      <c r="P240" s="116" t="s">
        <v>1164</v>
      </c>
      <c r="Q240" s="788">
        <f t="shared" ref="Q240" si="17">+G240/O240</f>
        <v>288151.90230266278</v>
      </c>
      <c r="R240" s="788"/>
      <c r="S240" s="257" t="s">
        <v>1172</v>
      </c>
      <c r="T240" s="257"/>
      <c r="U240" s="257"/>
    </row>
    <row r="241" spans="1:24" ht="15" customHeight="1" x14ac:dyDescent="0.25">
      <c r="A241" s="1075"/>
      <c r="B241" s="352" t="s">
        <v>1173</v>
      </c>
      <c r="C241" s="353"/>
      <c r="D241" s="353"/>
      <c r="E241" s="354"/>
      <c r="F241" s="80"/>
      <c r="G241" s="1076">
        <f>SUM(G238:H240)</f>
        <v>4647579.9000000004</v>
      </c>
      <c r="H241" s="1076"/>
      <c r="I241" s="1076"/>
      <c r="J241" s="1077"/>
      <c r="K241" s="1077"/>
      <c r="L241" s="1078"/>
      <c r="M241" s="1079"/>
      <c r="N241" s="1087">
        <f>SUM(N238:O240)</f>
        <v>2.6279718216484786</v>
      </c>
      <c r="O241" s="1087"/>
      <c r="P241" s="1087"/>
      <c r="Q241" s="1083">
        <f t="shared" ref="Q241:R241" si="18">SUM(Q238:R240)</f>
        <v>3528845.8167829318</v>
      </c>
      <c r="R241" s="1084">
        <f t="shared" si="18"/>
        <v>0</v>
      </c>
      <c r="S241" s="1085">
        <f>+N241-Q241</f>
        <v>-3528843.1888111103</v>
      </c>
      <c r="T241" s="307"/>
      <c r="U241" s="307"/>
    </row>
    <row r="242" spans="1:24" ht="15" customHeight="1" x14ac:dyDescent="0.25">
      <c r="A242" s="1075"/>
      <c r="B242" s="352" t="s">
        <v>1174</v>
      </c>
      <c r="C242" s="353"/>
      <c r="D242" s="353"/>
      <c r="E242" s="354"/>
      <c r="F242" s="80"/>
      <c r="G242" s="1076">
        <f>+G235+G241</f>
        <v>39404535155.970001</v>
      </c>
      <c r="H242" s="1076"/>
      <c r="I242" s="1076"/>
      <c r="J242" s="1077"/>
      <c r="K242" s="1077"/>
      <c r="L242" s="1078"/>
      <c r="M242" s="1079"/>
      <c r="N242" s="1087">
        <f>+N235+N241</f>
        <v>30697357869.83094</v>
      </c>
      <c r="O242" s="1087"/>
      <c r="P242" s="1087"/>
      <c r="Q242" s="1083">
        <f t="shared" ref="Q242:R242" si="19">+Q235+Q241</f>
        <v>30706159226.918972</v>
      </c>
      <c r="R242" s="1084">
        <f t="shared" si="19"/>
        <v>0</v>
      </c>
      <c r="S242" s="1085">
        <f>+N242-Q242</f>
        <v>-8801357.0880317688</v>
      </c>
      <c r="T242" s="307"/>
      <c r="U242" s="307"/>
    </row>
    <row r="243" spans="1:24" ht="30" customHeight="1" x14ac:dyDescent="0.25">
      <c r="B243" s="228"/>
      <c r="C243" s="228"/>
      <c r="D243" s="136"/>
      <c r="E243" s="136"/>
      <c r="F243" s="82"/>
      <c r="G243" s="135"/>
      <c r="H243" s="135"/>
      <c r="I243" s="135"/>
      <c r="J243" s="1068"/>
      <c r="K243" s="1068"/>
      <c r="L243" s="1069"/>
      <c r="M243" s="1070"/>
      <c r="N243" s="1071"/>
      <c r="O243" s="1072"/>
      <c r="P243" s="1073"/>
      <c r="Q243" s="1074"/>
      <c r="R243" s="1074"/>
      <c r="S243" s="228"/>
      <c r="T243" s="228"/>
      <c r="U243" s="228"/>
    </row>
    <row r="244" spans="1:24" ht="14.25" customHeight="1" x14ac:dyDescent="0.25">
      <c r="B244" s="228"/>
      <c r="C244" s="228"/>
      <c r="D244" s="136"/>
      <c r="E244" s="136"/>
      <c r="F244" s="82"/>
      <c r="G244" s="135"/>
      <c r="H244" s="135"/>
      <c r="I244" s="135"/>
      <c r="J244" s="1068"/>
      <c r="K244" s="1068"/>
      <c r="L244" s="1069"/>
      <c r="M244" s="1070"/>
      <c r="N244" s="1071"/>
      <c r="O244" s="1072"/>
      <c r="P244" s="1073"/>
      <c r="Q244" s="1074"/>
      <c r="R244" s="1074"/>
      <c r="S244" s="228"/>
      <c r="T244" s="228"/>
      <c r="U244" s="228"/>
    </row>
    <row r="245" spans="1:24" ht="14.25" customHeight="1" x14ac:dyDescent="0.2"/>
    <row r="246" spans="1:24" ht="14.25" customHeight="1" x14ac:dyDescent="0.2">
      <c r="A246" s="1" t="s">
        <v>713</v>
      </c>
      <c r="B246" s="361" t="s">
        <v>347</v>
      </c>
      <c r="C246" s="361"/>
      <c r="D246" s="361"/>
      <c r="E246" s="361"/>
      <c r="F246" s="361"/>
      <c r="G246" s="361"/>
      <c r="H246" s="361"/>
      <c r="I246" s="361"/>
      <c r="J246" s="361"/>
      <c r="K246" s="361"/>
      <c r="L246" s="361"/>
      <c r="M246" s="361"/>
      <c r="N246" s="361"/>
      <c r="O246" s="361"/>
      <c r="P246" s="361"/>
      <c r="Q246" s="361"/>
      <c r="R246" s="361"/>
      <c r="S246" s="361"/>
      <c r="T246" s="361"/>
      <c r="U246" s="361"/>
    </row>
    <row r="247" spans="1:24" ht="14.25" customHeight="1" x14ac:dyDescent="0.2">
      <c r="B247" s="781" t="s">
        <v>138</v>
      </c>
      <c r="C247" s="781"/>
      <c r="D247" s="782" t="s">
        <v>139</v>
      </c>
      <c r="E247" s="782"/>
      <c r="F247" s="782" t="s">
        <v>140</v>
      </c>
      <c r="G247" s="783" t="s">
        <v>141</v>
      </c>
      <c r="H247" s="783"/>
      <c r="I247" s="783"/>
      <c r="J247" s="783"/>
      <c r="K247" s="783"/>
      <c r="L247" s="783"/>
      <c r="M247" s="783"/>
      <c r="N247" s="783" t="s">
        <v>142</v>
      </c>
      <c r="O247" s="783"/>
      <c r="P247" s="783"/>
      <c r="Q247" s="783"/>
      <c r="R247" s="783"/>
      <c r="S247" s="783" t="s">
        <v>99</v>
      </c>
      <c r="T247" s="783"/>
      <c r="U247" s="783"/>
    </row>
    <row r="248" spans="1:24" ht="36" customHeight="1" x14ac:dyDescent="0.2">
      <c r="B248" s="781"/>
      <c r="C248" s="781"/>
      <c r="D248" s="782"/>
      <c r="E248" s="782"/>
      <c r="F248" s="782"/>
      <c r="G248" s="763" t="s">
        <v>143</v>
      </c>
      <c r="H248" s="782"/>
      <c r="I248" s="782"/>
      <c r="J248" s="763" t="s">
        <v>144</v>
      </c>
      <c r="K248" s="763"/>
      <c r="L248" s="763" t="s">
        <v>145</v>
      </c>
      <c r="M248" s="763"/>
      <c r="N248" s="218" t="s">
        <v>146</v>
      </c>
      <c r="O248" s="28" t="s">
        <v>147</v>
      </c>
      <c r="P248" s="218" t="s">
        <v>148</v>
      </c>
      <c r="Q248" s="763" t="s">
        <v>149</v>
      </c>
      <c r="R248" s="763"/>
      <c r="S248" s="783"/>
      <c r="T248" s="783"/>
      <c r="U248" s="783"/>
      <c r="X248" s="77"/>
    </row>
    <row r="249" spans="1:24" ht="14.25" customHeight="1" x14ac:dyDescent="0.2">
      <c r="B249" s="257" t="s">
        <v>150</v>
      </c>
      <c r="C249" s="257"/>
      <c r="D249" s="785" t="s">
        <v>22</v>
      </c>
      <c r="E249" s="756"/>
      <c r="F249" s="79" t="s">
        <v>152</v>
      </c>
      <c r="G249" s="779">
        <v>15367645546</v>
      </c>
      <c r="H249" s="779"/>
      <c r="I249" s="779"/>
      <c r="J249" s="439" t="s">
        <v>348</v>
      </c>
      <c r="K249" s="439"/>
      <c r="L249" s="785" t="s">
        <v>322</v>
      </c>
      <c r="M249" s="756"/>
      <c r="N249" s="226">
        <v>12478470154</v>
      </c>
      <c r="O249" s="59">
        <f>137.71/111.82</f>
        <v>1.2315328206045431</v>
      </c>
      <c r="P249" s="50" t="s">
        <v>260</v>
      </c>
      <c r="Q249" s="811">
        <f>+G249/O249</f>
        <v>12478470154.336794</v>
      </c>
      <c r="R249" s="811"/>
      <c r="S249" s="257" t="s">
        <v>244</v>
      </c>
      <c r="T249" s="257"/>
      <c r="U249" s="257"/>
      <c r="X249" s="78"/>
    </row>
    <row r="250" spans="1:24" ht="14.25" customHeight="1" x14ac:dyDescent="0.2">
      <c r="B250" s="207"/>
      <c r="C250" s="207"/>
      <c r="D250" s="222"/>
      <c r="E250" s="222"/>
      <c r="F250" s="79"/>
      <c r="G250" s="229"/>
      <c r="H250" s="229"/>
      <c r="I250" s="229"/>
      <c r="J250" s="213"/>
      <c r="K250" s="213"/>
      <c r="L250" s="224"/>
      <c r="M250" s="222"/>
      <c r="N250" s="226"/>
      <c r="O250" s="59"/>
      <c r="P250" s="50"/>
      <c r="Q250" s="217"/>
      <c r="R250" s="217"/>
      <c r="S250" s="207"/>
      <c r="T250" s="207"/>
      <c r="U250" s="207"/>
    </row>
    <row r="251" spans="1:24" ht="45" customHeight="1" x14ac:dyDescent="0.2">
      <c r="B251" s="207"/>
      <c r="C251" s="207"/>
      <c r="D251" s="222"/>
      <c r="E251" s="222"/>
      <c r="F251" s="79"/>
      <c r="G251" s="229"/>
      <c r="H251" s="229"/>
      <c r="I251" s="229"/>
      <c r="J251" s="213"/>
      <c r="K251" s="213"/>
      <c r="L251" s="224"/>
      <c r="M251" s="222"/>
      <c r="N251" s="226"/>
      <c r="O251" s="59"/>
      <c r="P251" s="50"/>
      <c r="Q251" s="217"/>
      <c r="R251" s="217"/>
      <c r="S251" s="207"/>
      <c r="T251" s="207"/>
      <c r="U251" s="207"/>
    </row>
    <row r="252" spans="1:24" ht="14.25" customHeight="1" x14ac:dyDescent="0.2"/>
    <row r="253" spans="1:24" ht="48" customHeight="1" x14ac:dyDescent="0.2"/>
    <row r="254" spans="1:24" ht="14.25" customHeight="1" x14ac:dyDescent="0.2"/>
    <row r="255" spans="1:24" ht="14.25" customHeight="1" x14ac:dyDescent="0.2">
      <c r="N255" s="89" t="s">
        <v>349</v>
      </c>
    </row>
    <row r="256" spans="1:24" ht="14.25" customHeight="1" x14ac:dyDescent="0.2">
      <c r="B256" s="208"/>
      <c r="C256" s="209"/>
      <c r="D256" s="81"/>
      <c r="E256" s="81"/>
      <c r="F256" s="81"/>
      <c r="G256" s="110"/>
      <c r="H256" s="110"/>
      <c r="I256" s="110"/>
      <c r="J256" s="42"/>
      <c r="K256" s="42"/>
      <c r="L256" s="43"/>
      <c r="M256" s="43"/>
      <c r="N256" s="44"/>
      <c r="O256" s="44"/>
      <c r="P256" s="44"/>
      <c r="Q256" s="110"/>
      <c r="R256" s="110"/>
      <c r="S256" s="46"/>
      <c r="T256" s="46"/>
      <c r="U256" s="47"/>
    </row>
    <row r="257" spans="1:21" ht="14.25" customHeight="1" x14ac:dyDescent="0.2">
      <c r="A257" s="1" t="s">
        <v>709</v>
      </c>
      <c r="B257" s="346" t="s">
        <v>350</v>
      </c>
      <c r="C257" s="347"/>
      <c r="D257" s="347"/>
      <c r="E257" s="347"/>
      <c r="F257" s="347"/>
      <c r="G257" s="347"/>
      <c r="H257" s="347"/>
      <c r="I257" s="347"/>
      <c r="J257" s="347"/>
      <c r="K257" s="347"/>
      <c r="L257" s="347"/>
      <c r="M257" s="347"/>
      <c r="N257" s="347"/>
      <c r="O257" s="347"/>
      <c r="P257" s="347"/>
      <c r="Q257" s="347"/>
      <c r="R257" s="347"/>
      <c r="S257" s="347"/>
      <c r="T257" s="347"/>
      <c r="U257" s="348"/>
    </row>
    <row r="258" spans="1:21" ht="14.25" customHeight="1" x14ac:dyDescent="0.2">
      <c r="B258" s="781" t="s">
        <v>138</v>
      </c>
      <c r="C258" s="781"/>
      <c r="D258" s="782" t="s">
        <v>139</v>
      </c>
      <c r="E258" s="782"/>
      <c r="F258" s="782" t="s">
        <v>140</v>
      </c>
      <c r="G258" s="783" t="s">
        <v>141</v>
      </c>
      <c r="H258" s="783"/>
      <c r="I258" s="783"/>
      <c r="J258" s="783"/>
      <c r="K258" s="783"/>
      <c r="L258" s="783"/>
      <c r="M258" s="783"/>
      <c r="N258" s="783" t="s">
        <v>142</v>
      </c>
      <c r="O258" s="783"/>
      <c r="P258" s="783"/>
      <c r="Q258" s="783"/>
      <c r="R258" s="783"/>
      <c r="S258" s="783" t="s">
        <v>99</v>
      </c>
      <c r="T258" s="783"/>
      <c r="U258" s="783"/>
    </row>
    <row r="259" spans="1:21" ht="14.25" customHeight="1" x14ac:dyDescent="0.2">
      <c r="B259" s="781"/>
      <c r="C259" s="781"/>
      <c r="D259" s="782"/>
      <c r="E259" s="782"/>
      <c r="F259" s="782"/>
      <c r="G259" s="763" t="s">
        <v>143</v>
      </c>
      <c r="H259" s="782"/>
      <c r="I259" s="782"/>
      <c r="J259" s="763" t="s">
        <v>144</v>
      </c>
      <c r="K259" s="763"/>
      <c r="L259" s="763" t="s">
        <v>145</v>
      </c>
      <c r="M259" s="763"/>
      <c r="N259" s="218" t="s">
        <v>146</v>
      </c>
      <c r="O259" s="28" t="s">
        <v>147</v>
      </c>
      <c r="P259" s="218" t="s">
        <v>148</v>
      </c>
      <c r="Q259" s="763" t="s">
        <v>149</v>
      </c>
      <c r="R259" s="763"/>
      <c r="S259" s="783"/>
      <c r="T259" s="783"/>
      <c r="U259" s="783"/>
    </row>
    <row r="260" spans="1:21" ht="14.25" customHeight="1" x14ac:dyDescent="0.2">
      <c r="B260" s="246" t="s">
        <v>150</v>
      </c>
      <c r="C260" s="248"/>
      <c r="D260" s="439" t="s">
        <v>1175</v>
      </c>
      <c r="E260" s="439"/>
      <c r="F260" s="79" t="s">
        <v>152</v>
      </c>
      <c r="G260" s="802">
        <v>3039215719</v>
      </c>
      <c r="H260" s="802"/>
      <c r="I260" s="802"/>
      <c r="J260" s="793" t="s">
        <v>351</v>
      </c>
      <c r="K260" s="794"/>
      <c r="L260" s="804" t="s">
        <v>352</v>
      </c>
      <c r="M260" s="805"/>
      <c r="N260" s="119">
        <v>2456948393</v>
      </c>
      <c r="O260" s="59">
        <f>138.32/111.82</f>
        <v>1.2369880164550171</v>
      </c>
      <c r="P260" s="120" t="s">
        <v>504</v>
      </c>
      <c r="Q260" s="775">
        <f t="shared" ref="Q260:Q272" si="20">+G260/O260</f>
        <v>2456948392.8468766</v>
      </c>
      <c r="R260" s="776"/>
      <c r="S260" s="257" t="s">
        <v>353</v>
      </c>
      <c r="T260" s="257"/>
      <c r="U260" s="257"/>
    </row>
    <row r="261" spans="1:21" ht="14.25" customHeight="1" x14ac:dyDescent="0.2">
      <c r="B261" s="246" t="s">
        <v>154</v>
      </c>
      <c r="C261" s="248"/>
      <c r="D261" s="439" t="s">
        <v>1175</v>
      </c>
      <c r="E261" s="439"/>
      <c r="F261" s="79" t="s">
        <v>152</v>
      </c>
      <c r="G261" s="802">
        <f>11645347+3039215719</f>
        <v>3050861066</v>
      </c>
      <c r="H261" s="802"/>
      <c r="I261" s="803"/>
      <c r="J261" s="793" t="s">
        <v>354</v>
      </c>
      <c r="K261" s="794"/>
      <c r="L261" s="774" t="s">
        <v>355</v>
      </c>
      <c r="M261" s="774"/>
      <c r="N261" s="119">
        <v>2456948393</v>
      </c>
      <c r="O261" s="59">
        <f>138.85/111.82</f>
        <v>1.2417277767841173</v>
      </c>
      <c r="P261" s="121" t="s">
        <v>337</v>
      </c>
      <c r="Q261" s="775">
        <f t="shared" si="20"/>
        <v>2456948393.230969</v>
      </c>
      <c r="R261" s="776"/>
      <c r="S261" s="257" t="s">
        <v>353</v>
      </c>
      <c r="T261" s="257"/>
      <c r="U261" s="257"/>
    </row>
    <row r="262" spans="1:21" ht="30" customHeight="1" x14ac:dyDescent="0.2">
      <c r="B262" s="246" t="s">
        <v>156</v>
      </c>
      <c r="C262" s="248"/>
      <c r="D262" s="439" t="s">
        <v>1175</v>
      </c>
      <c r="E262" s="439"/>
      <c r="F262" s="79" t="s">
        <v>152</v>
      </c>
      <c r="G262" s="802">
        <v>3069977012</v>
      </c>
      <c r="H262" s="802"/>
      <c r="I262" s="803"/>
      <c r="J262" s="793" t="s">
        <v>356</v>
      </c>
      <c r="K262" s="794"/>
      <c r="L262" s="774">
        <v>43150</v>
      </c>
      <c r="M262" s="774"/>
      <c r="N262" s="119">
        <v>2456948393</v>
      </c>
      <c r="O262" s="59">
        <f>139.72/111.82</f>
        <v>1.2495081380790556</v>
      </c>
      <c r="P262" s="114" t="s">
        <v>357</v>
      </c>
      <c r="Q262" s="775">
        <f t="shared" si="20"/>
        <v>2456948393.0850272</v>
      </c>
      <c r="R262" s="776"/>
      <c r="S262" s="257" t="s">
        <v>353</v>
      </c>
      <c r="T262" s="257"/>
      <c r="U262" s="257"/>
    </row>
    <row r="263" spans="1:21" ht="18.75" customHeight="1" x14ac:dyDescent="0.2">
      <c r="B263" s="246" t="s">
        <v>158</v>
      </c>
      <c r="C263" s="248"/>
      <c r="D263" s="439" t="s">
        <v>1175</v>
      </c>
      <c r="E263" s="439"/>
      <c r="F263" s="79" t="s">
        <v>152</v>
      </c>
      <c r="G263" s="802">
        <v>3069977012</v>
      </c>
      <c r="H263" s="802"/>
      <c r="I263" s="803"/>
      <c r="J263" s="793" t="s">
        <v>358</v>
      </c>
      <c r="K263" s="794"/>
      <c r="L263" s="774">
        <v>43157</v>
      </c>
      <c r="M263" s="774"/>
      <c r="N263" s="119">
        <v>2456948393</v>
      </c>
      <c r="O263" s="59">
        <f>139.72/111.82</f>
        <v>1.2495081380790556</v>
      </c>
      <c r="P263" s="114" t="s">
        <v>359</v>
      </c>
      <c r="Q263" s="775">
        <f t="shared" si="20"/>
        <v>2456948393.0850272</v>
      </c>
      <c r="R263" s="776"/>
      <c r="S263" s="257" t="s">
        <v>319</v>
      </c>
      <c r="T263" s="257"/>
      <c r="U263" s="257"/>
    </row>
    <row r="264" spans="1:21" ht="15" customHeight="1" x14ac:dyDescent="0.2">
      <c r="B264" s="806" t="s">
        <v>160</v>
      </c>
      <c r="C264" s="807"/>
      <c r="D264" s="789" t="s">
        <v>1175</v>
      </c>
      <c r="E264" s="789"/>
      <c r="F264" s="90" t="s">
        <v>152</v>
      </c>
      <c r="G264" s="808">
        <v>3091729640</v>
      </c>
      <c r="H264" s="808"/>
      <c r="I264" s="775"/>
      <c r="J264" s="809" t="s">
        <v>360</v>
      </c>
      <c r="K264" s="810"/>
      <c r="L264" s="792">
        <v>43182</v>
      </c>
      <c r="M264" s="792"/>
      <c r="N264" s="119">
        <v>2456948393</v>
      </c>
      <c r="O264" s="112">
        <f>140.71/111.82</f>
        <v>1.2583616526560546</v>
      </c>
      <c r="P264" s="114" t="s">
        <v>346</v>
      </c>
      <c r="Q264" s="775">
        <f t="shared" si="20"/>
        <v>2456948392.7567334</v>
      </c>
      <c r="R264" s="776"/>
      <c r="S264" s="784" t="s">
        <v>319</v>
      </c>
      <c r="T264" s="784"/>
      <c r="U264" s="784"/>
    </row>
    <row r="265" spans="1:21" ht="15" customHeight="1" x14ac:dyDescent="0.2">
      <c r="B265" s="246" t="s">
        <v>162</v>
      </c>
      <c r="C265" s="248"/>
      <c r="D265" s="439" t="s">
        <v>1175</v>
      </c>
      <c r="E265" s="439"/>
      <c r="F265" s="79" t="s">
        <v>152</v>
      </c>
      <c r="G265" s="802">
        <f>3099200240+14282029</f>
        <v>3113482269</v>
      </c>
      <c r="H265" s="802"/>
      <c r="I265" s="803"/>
      <c r="J265" s="793" t="s">
        <v>361</v>
      </c>
      <c r="K265" s="794"/>
      <c r="L265" s="774">
        <v>43237</v>
      </c>
      <c r="M265" s="774"/>
      <c r="N265" s="119">
        <v>2456948393</v>
      </c>
      <c r="O265" s="112">
        <f>141.7/111.82</f>
        <v>1.2672151672330532</v>
      </c>
      <c r="P265" s="114" t="s">
        <v>428</v>
      </c>
      <c r="Q265" s="775">
        <f t="shared" si="20"/>
        <v>2456948393.2221594</v>
      </c>
      <c r="R265" s="776"/>
      <c r="S265" s="257" t="s">
        <v>319</v>
      </c>
      <c r="T265" s="257"/>
      <c r="U265" s="257"/>
    </row>
    <row r="266" spans="1:21" ht="15" customHeight="1" x14ac:dyDescent="0.2">
      <c r="B266" s="246" t="s">
        <v>164</v>
      </c>
      <c r="C266" s="248"/>
      <c r="D266" s="439" t="s">
        <v>1175</v>
      </c>
      <c r="E266" s="439"/>
      <c r="F266" s="79" t="s">
        <v>152</v>
      </c>
      <c r="G266" s="802">
        <v>3113482269</v>
      </c>
      <c r="H266" s="802"/>
      <c r="I266" s="803"/>
      <c r="J266" s="793" t="s">
        <v>362</v>
      </c>
      <c r="K266" s="794"/>
      <c r="L266" s="774">
        <v>43249</v>
      </c>
      <c r="M266" s="774"/>
      <c r="N266" s="119">
        <v>2456948393</v>
      </c>
      <c r="O266" s="112">
        <f>141.7/111.82</f>
        <v>1.2672151672330532</v>
      </c>
      <c r="P266" s="114" t="s">
        <v>429</v>
      </c>
      <c r="Q266" s="775">
        <f t="shared" si="20"/>
        <v>2456948393.2221594</v>
      </c>
      <c r="R266" s="776"/>
      <c r="S266" s="257" t="s">
        <v>319</v>
      </c>
      <c r="T266" s="257"/>
      <c r="U266" s="257"/>
    </row>
    <row r="267" spans="1:21" ht="15" customHeight="1" x14ac:dyDescent="0.2">
      <c r="B267" s="246" t="s">
        <v>166</v>
      </c>
      <c r="C267" s="248"/>
      <c r="D267" s="439" t="s">
        <v>1175</v>
      </c>
      <c r="E267" s="439"/>
      <c r="F267" s="79" t="s">
        <v>152</v>
      </c>
      <c r="G267" s="802">
        <v>3126226233</v>
      </c>
      <c r="H267" s="802"/>
      <c r="I267" s="803"/>
      <c r="J267" s="793" t="s">
        <v>363</v>
      </c>
      <c r="K267" s="794"/>
      <c r="L267" s="774">
        <v>43305</v>
      </c>
      <c r="M267" s="774"/>
      <c r="N267" s="119">
        <v>2456948393</v>
      </c>
      <c r="O267" s="112">
        <f>142.28/111.82</f>
        <v>1.272402074763012</v>
      </c>
      <c r="P267" s="114" t="s">
        <v>449</v>
      </c>
      <c r="Q267" s="775">
        <f t="shared" si="20"/>
        <v>2456948393.1266518</v>
      </c>
      <c r="R267" s="776"/>
      <c r="S267" s="257" t="s">
        <v>353</v>
      </c>
      <c r="T267" s="257"/>
      <c r="U267" s="257"/>
    </row>
    <row r="268" spans="1:21" ht="31.5" customHeight="1" x14ac:dyDescent="0.2">
      <c r="B268" s="246" t="s">
        <v>248</v>
      </c>
      <c r="C268" s="248"/>
      <c r="D268" s="439" t="s">
        <v>1175</v>
      </c>
      <c r="E268" s="439"/>
      <c r="F268" s="79" t="s">
        <v>152</v>
      </c>
      <c r="G268" s="802">
        <v>3126226233</v>
      </c>
      <c r="H268" s="802"/>
      <c r="I268" s="803"/>
      <c r="J268" s="793" t="s">
        <v>364</v>
      </c>
      <c r="K268" s="794"/>
      <c r="L268" s="774">
        <v>43313</v>
      </c>
      <c r="M268" s="774"/>
      <c r="N268" s="119">
        <v>2456948393</v>
      </c>
      <c r="O268" s="112">
        <f>142.28/111.82</f>
        <v>1.272402074763012</v>
      </c>
      <c r="P268" s="114" t="s">
        <v>449</v>
      </c>
      <c r="Q268" s="775">
        <f t="shared" si="20"/>
        <v>2456948393.1266518</v>
      </c>
      <c r="R268" s="776"/>
      <c r="S268" s="257" t="s">
        <v>319</v>
      </c>
      <c r="T268" s="257"/>
      <c r="U268" s="257"/>
    </row>
    <row r="269" spans="1:21" ht="15" customHeight="1" x14ac:dyDescent="0.2">
      <c r="B269" s="806" t="s">
        <v>250</v>
      </c>
      <c r="C269" s="807"/>
      <c r="D269" s="789" t="s">
        <v>1175</v>
      </c>
      <c r="E269" s="789"/>
      <c r="F269" s="90" t="s">
        <v>152</v>
      </c>
      <c r="G269" s="808">
        <v>3122051486</v>
      </c>
      <c r="H269" s="808"/>
      <c r="I269" s="775"/>
      <c r="J269" s="809" t="s">
        <v>365</v>
      </c>
      <c r="K269" s="810"/>
      <c r="L269" s="792">
        <v>43353</v>
      </c>
      <c r="M269" s="792"/>
      <c r="N269" s="119">
        <v>2456948393</v>
      </c>
      <c r="O269" s="112">
        <f>142.27/111.82</f>
        <v>1.2723126453228404</v>
      </c>
      <c r="P269" s="114" t="s">
        <v>463</v>
      </c>
      <c r="Q269" s="775">
        <f t="shared" si="20"/>
        <v>2453839861.9843955</v>
      </c>
      <c r="R269" s="776"/>
      <c r="S269" s="257" t="s">
        <v>464</v>
      </c>
      <c r="T269" s="257"/>
      <c r="U269" s="257"/>
    </row>
    <row r="270" spans="1:21" ht="14.25" x14ac:dyDescent="0.2">
      <c r="B270" s="246" t="s">
        <v>252</v>
      </c>
      <c r="C270" s="248"/>
      <c r="D270" s="439" t="s">
        <v>1175</v>
      </c>
      <c r="E270" s="439"/>
      <c r="F270" s="79" t="s">
        <v>152</v>
      </c>
      <c r="G270" s="802">
        <v>3131060150</v>
      </c>
      <c r="H270" s="802"/>
      <c r="I270" s="803"/>
      <c r="J270" s="793" t="s">
        <v>366</v>
      </c>
      <c r="K270" s="794"/>
      <c r="L270" s="774">
        <v>43384</v>
      </c>
      <c r="M270" s="774"/>
      <c r="N270" s="119">
        <v>2456948393</v>
      </c>
      <c r="O270" s="112">
        <f>142.5/111.82</f>
        <v>1.2743695224467895</v>
      </c>
      <c r="P270" s="114" t="s">
        <v>476</v>
      </c>
      <c r="Q270" s="775">
        <f t="shared" si="20"/>
        <v>2456948392.7929826</v>
      </c>
      <c r="R270" s="776"/>
      <c r="S270" s="257" t="s">
        <v>319</v>
      </c>
      <c r="T270" s="257"/>
      <c r="U270" s="257"/>
    </row>
    <row r="271" spans="1:21" ht="15" customHeight="1" x14ac:dyDescent="0.2">
      <c r="B271" s="246" t="s">
        <v>254</v>
      </c>
      <c r="C271" s="248"/>
      <c r="D271" s="439" t="s">
        <v>1175</v>
      </c>
      <c r="E271" s="439"/>
      <c r="F271" s="79" t="s">
        <v>152</v>
      </c>
      <c r="G271" s="802">
        <v>3131060150</v>
      </c>
      <c r="H271" s="802"/>
      <c r="I271" s="803"/>
      <c r="J271" s="793" t="s">
        <v>367</v>
      </c>
      <c r="K271" s="794"/>
      <c r="L271" s="774">
        <v>43384</v>
      </c>
      <c r="M271" s="774"/>
      <c r="N271" s="119">
        <v>2456948393</v>
      </c>
      <c r="O271" s="112">
        <f>142.5/111.82</f>
        <v>1.2743695224467895</v>
      </c>
      <c r="P271" s="114" t="s">
        <v>476</v>
      </c>
      <c r="Q271" s="775">
        <f t="shared" si="20"/>
        <v>2456948392.7929826</v>
      </c>
      <c r="R271" s="776"/>
      <c r="S271" s="257" t="s">
        <v>319</v>
      </c>
      <c r="T271" s="257"/>
      <c r="U271" s="257"/>
    </row>
    <row r="272" spans="1:21" ht="15" customHeight="1" x14ac:dyDescent="0.2">
      <c r="B272" s="208"/>
      <c r="C272" s="210"/>
      <c r="D272" s="439" t="s">
        <v>1175</v>
      </c>
      <c r="E272" s="439"/>
      <c r="F272" s="79" t="s">
        <v>152</v>
      </c>
      <c r="G272" s="802">
        <v>4008101</v>
      </c>
      <c r="H272" s="802"/>
      <c r="I272" s="803"/>
      <c r="J272" s="793" t="s">
        <v>484</v>
      </c>
      <c r="K272" s="794"/>
      <c r="L272" s="804">
        <v>43431</v>
      </c>
      <c r="M272" s="805"/>
      <c r="N272" s="119"/>
      <c r="O272" s="112">
        <f>142.5/111.82</f>
        <v>1.2743695224467895</v>
      </c>
      <c r="P272" s="114" t="s">
        <v>485</v>
      </c>
      <c r="Q272" s="775">
        <f t="shared" si="20"/>
        <v>3145163.8864561403</v>
      </c>
      <c r="R272" s="776"/>
      <c r="S272" s="257" t="s">
        <v>486</v>
      </c>
      <c r="T272" s="257"/>
      <c r="U272" s="257"/>
    </row>
    <row r="273" spans="1:21" ht="30" customHeight="1" x14ac:dyDescent="0.2">
      <c r="B273" s="246" t="s">
        <v>256</v>
      </c>
      <c r="C273" s="248"/>
      <c r="D273" s="439" t="s">
        <v>1175</v>
      </c>
      <c r="E273" s="439"/>
      <c r="F273" s="79" t="s">
        <v>152</v>
      </c>
      <c r="G273" s="802">
        <v>3134795450</v>
      </c>
      <c r="H273" s="802"/>
      <c r="I273" s="803"/>
      <c r="J273" s="793" t="s">
        <v>368</v>
      </c>
      <c r="K273" s="794"/>
      <c r="L273" s="774">
        <v>43432</v>
      </c>
      <c r="M273" s="774"/>
      <c r="N273" s="119">
        <v>2456948393</v>
      </c>
      <c r="O273" s="112">
        <f>142.67/111.82</f>
        <v>1.2758898229297084</v>
      </c>
      <c r="P273" s="114" t="s">
        <v>485</v>
      </c>
      <c r="Q273" s="775">
        <f>+G273/O273</f>
        <v>2456948392.9277353</v>
      </c>
      <c r="R273" s="776"/>
      <c r="S273" s="257" t="s">
        <v>319</v>
      </c>
      <c r="T273" s="257"/>
      <c r="U273" s="257"/>
    </row>
    <row r="274" spans="1:21" ht="30" customHeight="1" x14ac:dyDescent="0.2">
      <c r="B274" s="246" t="s">
        <v>258</v>
      </c>
      <c r="C274" s="248"/>
      <c r="D274" s="439" t="s">
        <v>1175</v>
      </c>
      <c r="E274" s="439"/>
      <c r="F274" s="79" t="s">
        <v>152</v>
      </c>
      <c r="G274" s="802">
        <v>3138530750</v>
      </c>
      <c r="H274" s="802"/>
      <c r="I274" s="803"/>
      <c r="J274" s="793" t="s">
        <v>369</v>
      </c>
      <c r="K274" s="794"/>
      <c r="L274" s="774">
        <v>43444</v>
      </c>
      <c r="M274" s="774"/>
      <c r="N274" s="119">
        <v>2456948393</v>
      </c>
      <c r="O274" s="112">
        <f>142.84/111.82</f>
        <v>1.2774101234126276</v>
      </c>
      <c r="P274" s="114" t="s">
        <v>489</v>
      </c>
      <c r="Q274" s="775">
        <f t="shared" ref="Q274" si="21">+G274/O274</f>
        <v>2456948393.0621672</v>
      </c>
      <c r="R274" s="776"/>
      <c r="S274" s="257" t="s">
        <v>319</v>
      </c>
      <c r="T274" s="257"/>
      <c r="U274" s="257"/>
    </row>
    <row r="275" spans="1:21" ht="15" customHeight="1" x14ac:dyDescent="0.2">
      <c r="B275" s="246" t="s">
        <v>261</v>
      </c>
      <c r="C275" s="248"/>
      <c r="D275" s="439" t="s">
        <v>1175</v>
      </c>
      <c r="E275" s="439"/>
      <c r="F275" s="79" t="s">
        <v>152</v>
      </c>
      <c r="G275" s="802">
        <v>3138530750</v>
      </c>
      <c r="H275" s="802"/>
      <c r="I275" s="803"/>
      <c r="J275" s="793" t="s">
        <v>370</v>
      </c>
      <c r="K275" s="794"/>
      <c r="L275" s="774">
        <v>43444</v>
      </c>
      <c r="M275" s="774"/>
      <c r="N275" s="119">
        <v>2456948393</v>
      </c>
      <c r="O275" s="112">
        <f>142.84/111.82</f>
        <v>1.2774101234126276</v>
      </c>
      <c r="P275" s="114" t="s">
        <v>489</v>
      </c>
      <c r="Q275" s="775">
        <f>+G275/O275</f>
        <v>2456948393.0621672</v>
      </c>
      <c r="R275" s="776"/>
      <c r="S275" s="257" t="s">
        <v>319</v>
      </c>
      <c r="T275" s="257"/>
      <c r="U275" s="257"/>
    </row>
    <row r="276" spans="1:21" ht="15" customHeight="1" x14ac:dyDescent="0.2">
      <c r="B276" s="246" t="s">
        <v>264</v>
      </c>
      <c r="C276" s="248"/>
      <c r="D276" s="439" t="s">
        <v>1175</v>
      </c>
      <c r="E276" s="439"/>
      <c r="F276" s="79" t="s">
        <v>152</v>
      </c>
      <c r="G276" s="802">
        <v>3166875084</v>
      </c>
      <c r="H276" s="802"/>
      <c r="I276" s="803"/>
      <c r="J276" s="793" t="s">
        <v>371</v>
      </c>
      <c r="K276" s="794"/>
      <c r="L276" s="774">
        <v>43507</v>
      </c>
      <c r="M276" s="774"/>
      <c r="N276" s="119">
        <v>2456948393</v>
      </c>
      <c r="O276" s="112">
        <f>100.6/78.05</f>
        <v>1.2889173606662396</v>
      </c>
      <c r="P276" s="114" t="s">
        <v>509</v>
      </c>
      <c r="Q276" s="775">
        <f>+G276/O276</f>
        <v>2457003979.1868787</v>
      </c>
      <c r="R276" s="776"/>
      <c r="S276" s="257" t="s">
        <v>319</v>
      </c>
      <c r="T276" s="257"/>
      <c r="U276" s="257"/>
    </row>
    <row r="277" spans="1:21" ht="15" customHeight="1" x14ac:dyDescent="0.2">
      <c r="B277" s="246" t="s">
        <v>268</v>
      </c>
      <c r="C277" s="248"/>
      <c r="D277" s="439" t="s">
        <v>1175</v>
      </c>
      <c r="E277" s="439"/>
      <c r="F277" s="79" t="s">
        <v>152</v>
      </c>
      <c r="G277" s="802">
        <v>7000000000</v>
      </c>
      <c r="H277" s="802"/>
      <c r="I277" s="803"/>
      <c r="J277" s="793" t="s">
        <v>372</v>
      </c>
      <c r="K277" s="794"/>
      <c r="L277" s="774">
        <v>43550</v>
      </c>
      <c r="M277" s="774"/>
      <c r="N277" s="119">
        <v>2456948393</v>
      </c>
      <c r="O277" s="112">
        <f>101.18/78.05</f>
        <v>1.2963484945547727</v>
      </c>
      <c r="P277" s="114" t="s">
        <v>520</v>
      </c>
      <c r="Q277" s="775">
        <f>+G277/O277</f>
        <v>5399782565.7244511</v>
      </c>
      <c r="R277" s="776"/>
      <c r="S277" s="257" t="s">
        <v>521</v>
      </c>
      <c r="T277" s="257"/>
      <c r="U277" s="257"/>
    </row>
    <row r="278" spans="1:21" ht="15" x14ac:dyDescent="0.2">
      <c r="B278" s="246" t="s">
        <v>272</v>
      </c>
      <c r="C278" s="248"/>
      <c r="D278" s="439" t="s">
        <v>1175</v>
      </c>
      <c r="E278" s="439"/>
      <c r="F278" s="79" t="s">
        <v>152</v>
      </c>
      <c r="G278" s="777"/>
      <c r="H278" s="778"/>
      <c r="I278" s="778"/>
      <c r="J278" s="793" t="s">
        <v>373</v>
      </c>
      <c r="K278" s="794"/>
      <c r="L278" s="774"/>
      <c r="M278" s="774"/>
      <c r="N278" s="119">
        <v>2456948393</v>
      </c>
      <c r="O278" s="112">
        <f t="shared" ref="O278:O279" si="22">101.18/78.05</f>
        <v>1.2963484945547727</v>
      </c>
      <c r="P278" s="114"/>
      <c r="Q278" s="775"/>
      <c r="R278" s="776"/>
      <c r="S278" s="801" t="s">
        <v>583</v>
      </c>
      <c r="T278" s="801"/>
      <c r="U278" s="801"/>
    </row>
    <row r="279" spans="1:21" ht="15" x14ac:dyDescent="0.2">
      <c r="B279" s="246" t="s">
        <v>374</v>
      </c>
      <c r="C279" s="248"/>
      <c r="D279" s="439" t="s">
        <v>1175</v>
      </c>
      <c r="E279" s="439"/>
      <c r="F279" s="79" t="s">
        <v>152</v>
      </c>
      <c r="G279" s="777"/>
      <c r="H279" s="778"/>
      <c r="I279" s="778"/>
      <c r="J279" s="793" t="s">
        <v>375</v>
      </c>
      <c r="K279" s="794"/>
      <c r="L279" s="774"/>
      <c r="M279" s="774"/>
      <c r="N279" s="122">
        <v>1455974867</v>
      </c>
      <c r="O279" s="112">
        <f t="shared" si="22"/>
        <v>1.2963484945547727</v>
      </c>
      <c r="P279" s="114"/>
      <c r="Q279" s="775"/>
      <c r="R279" s="776"/>
      <c r="S279" s="801" t="s">
        <v>583</v>
      </c>
      <c r="T279" s="801"/>
      <c r="U279" s="801"/>
    </row>
    <row r="280" spans="1:21" ht="15" x14ac:dyDescent="0.2">
      <c r="B280" s="246" t="s">
        <v>376</v>
      </c>
      <c r="C280" s="248"/>
      <c r="D280" s="439" t="s">
        <v>1175</v>
      </c>
      <c r="E280" s="439"/>
      <c r="F280" s="79" t="s">
        <v>152</v>
      </c>
      <c r="G280" s="777">
        <v>6309098263</v>
      </c>
      <c r="H280" s="778"/>
      <c r="I280" s="778"/>
      <c r="J280" s="793" t="s">
        <v>377</v>
      </c>
      <c r="K280" s="794"/>
      <c r="L280" s="774">
        <v>43612</v>
      </c>
      <c r="M280" s="774"/>
      <c r="N280" s="122">
        <v>1455974867</v>
      </c>
      <c r="O280" s="112">
        <f>102.12/78.05</f>
        <v>1.3083920563741192</v>
      </c>
      <c r="P280" s="114" t="s">
        <v>582</v>
      </c>
      <c r="Q280" s="775">
        <f>+G280/O280</f>
        <v>4822024279.5451431</v>
      </c>
      <c r="R280" s="776"/>
      <c r="S280" s="257" t="s">
        <v>612</v>
      </c>
      <c r="T280" s="257"/>
      <c r="U280" s="257"/>
    </row>
    <row r="281" spans="1:21" ht="15" x14ac:dyDescent="0.2">
      <c r="B281" s="246" t="s">
        <v>378</v>
      </c>
      <c r="C281" s="248"/>
      <c r="D281" s="439" t="s">
        <v>1175</v>
      </c>
      <c r="E281" s="439"/>
      <c r="F281" s="79" t="s">
        <v>152</v>
      </c>
      <c r="G281" s="777"/>
      <c r="H281" s="778"/>
      <c r="I281" s="778"/>
      <c r="J281" s="793" t="s">
        <v>379</v>
      </c>
      <c r="K281" s="794"/>
      <c r="L281" s="774"/>
      <c r="M281" s="774"/>
      <c r="N281" s="122">
        <v>1455974867</v>
      </c>
      <c r="O281" s="112"/>
      <c r="P281" s="114"/>
      <c r="Q281" s="775"/>
      <c r="R281" s="776"/>
      <c r="S281" s="257" t="s">
        <v>319</v>
      </c>
      <c r="T281" s="257"/>
      <c r="U281" s="257"/>
    </row>
    <row r="282" spans="1:21" ht="15" x14ac:dyDescent="0.2">
      <c r="B282" s="246" t="s">
        <v>380</v>
      </c>
      <c r="C282" s="248"/>
      <c r="D282" s="439" t="s">
        <v>1175</v>
      </c>
      <c r="E282" s="439"/>
      <c r="F282" s="79" t="s">
        <v>152</v>
      </c>
      <c r="G282" s="777"/>
      <c r="H282" s="778"/>
      <c r="I282" s="778"/>
      <c r="J282" s="793" t="s">
        <v>381</v>
      </c>
      <c r="K282" s="794"/>
      <c r="L282" s="774"/>
      <c r="M282" s="774"/>
      <c r="N282" s="122">
        <v>1455974867</v>
      </c>
      <c r="O282" s="112"/>
      <c r="P282" s="114"/>
      <c r="Q282" s="775"/>
      <c r="R282" s="776"/>
      <c r="S282" s="257" t="s">
        <v>319</v>
      </c>
      <c r="T282" s="257"/>
      <c r="U282" s="257"/>
    </row>
    <row r="283" spans="1:21" ht="15" x14ac:dyDescent="0.25">
      <c r="B283" s="784" t="s">
        <v>382</v>
      </c>
      <c r="C283" s="784"/>
      <c r="D283" s="789" t="s">
        <v>1175</v>
      </c>
      <c r="E283" s="789"/>
      <c r="F283" s="90" t="s">
        <v>152</v>
      </c>
      <c r="G283" s="790">
        <v>2643821720</v>
      </c>
      <c r="H283" s="790"/>
      <c r="I283" s="790"/>
      <c r="J283" s="791" t="s">
        <v>383</v>
      </c>
      <c r="K283" s="791"/>
      <c r="L283" s="792">
        <v>43650</v>
      </c>
      <c r="M283" s="792"/>
      <c r="N283" s="123">
        <v>1455974867</v>
      </c>
      <c r="O283" s="112">
        <f>102.44/78.05</f>
        <v>1.3124919923126201</v>
      </c>
      <c r="P283" s="117" t="s">
        <v>613</v>
      </c>
      <c r="Q283" s="775">
        <f>+G283/O283</f>
        <v>2014352647.8524013</v>
      </c>
      <c r="R283" s="776"/>
      <c r="S283" s="784" t="s">
        <v>614</v>
      </c>
      <c r="T283" s="784"/>
      <c r="U283" s="784"/>
    </row>
    <row r="284" spans="1:21" ht="15" x14ac:dyDescent="0.25">
      <c r="B284" s="784" t="s">
        <v>584</v>
      </c>
      <c r="C284" s="784"/>
      <c r="D284" s="789" t="s">
        <v>1175</v>
      </c>
      <c r="E284" s="789"/>
      <c r="F284" s="90" t="s">
        <v>152</v>
      </c>
      <c r="G284" s="790">
        <v>9754517</v>
      </c>
      <c r="H284" s="790"/>
      <c r="I284" s="790"/>
      <c r="J284" s="791" t="s">
        <v>383</v>
      </c>
      <c r="K284" s="791"/>
      <c r="L284" s="792">
        <v>43658</v>
      </c>
      <c r="M284" s="792"/>
      <c r="N284" s="123"/>
      <c r="O284" s="112">
        <f>102.71/78.05</f>
        <v>1.3159513132607303</v>
      </c>
      <c r="P284" s="117" t="s">
        <v>615</v>
      </c>
      <c r="Q284" s="775">
        <f>+G284/O284</f>
        <v>7412521.194138837</v>
      </c>
      <c r="R284" s="776"/>
      <c r="S284" s="784" t="s">
        <v>616</v>
      </c>
      <c r="T284" s="784"/>
      <c r="U284" s="784"/>
    </row>
    <row r="285" spans="1:21" ht="15" x14ac:dyDescent="0.25">
      <c r="B285" s="784" t="s">
        <v>584</v>
      </c>
      <c r="C285" s="784"/>
      <c r="D285" s="789" t="s">
        <v>1175</v>
      </c>
      <c r="E285" s="789"/>
      <c r="F285" s="90" t="s">
        <v>152</v>
      </c>
      <c r="G285" s="790">
        <v>3518806545</v>
      </c>
      <c r="H285" s="790"/>
      <c r="I285" s="790"/>
      <c r="J285" s="791"/>
      <c r="K285" s="791"/>
      <c r="L285" s="792">
        <v>43916</v>
      </c>
      <c r="M285" s="792"/>
      <c r="N285" s="123"/>
      <c r="O285" s="112">
        <f>104.94/78.05</f>
        <v>1.3445227418321588</v>
      </c>
      <c r="P285" s="117" t="s">
        <v>1176</v>
      </c>
      <c r="Q285" s="775">
        <f>+G285/O285</f>
        <v>2617141707.9974275</v>
      </c>
      <c r="R285" s="776"/>
      <c r="S285" s="784"/>
      <c r="T285" s="784"/>
      <c r="U285" s="784"/>
    </row>
    <row r="286" spans="1:21" x14ac:dyDescent="0.2">
      <c r="A286" s="1075"/>
      <c r="B286" s="1088" t="s">
        <v>617</v>
      </c>
      <c r="C286" s="1088"/>
      <c r="D286" s="1089"/>
      <c r="E286" s="1089"/>
      <c r="F286" s="1090"/>
      <c r="G286" s="1091">
        <f>SUM(G260:H284)</f>
        <v>65730763874</v>
      </c>
      <c r="H286" s="1091"/>
      <c r="I286" s="1091"/>
      <c r="J286" s="1092"/>
      <c r="K286" s="1092"/>
      <c r="L286" s="1093"/>
      <c r="M286" s="1093"/>
      <c r="N286" s="1094">
        <f>SUM(N260:N284)</f>
        <v>51504945409</v>
      </c>
      <c r="O286" s="1095"/>
      <c r="P286" s="1096"/>
      <c r="Q286" s="1097">
        <f>SUM(Q260:R285)</f>
        <v>54171980229.711578</v>
      </c>
      <c r="R286" s="1098"/>
      <c r="S286" s="1088">
        <f>+Q286-N286</f>
        <v>2667034820.7115784</v>
      </c>
      <c r="T286" s="1088"/>
      <c r="U286" s="1088"/>
    </row>
    <row r="288" spans="1:21" ht="15" x14ac:dyDescent="0.2">
      <c r="A288" s="1" t="s">
        <v>714</v>
      </c>
      <c r="B288" s="361" t="s">
        <v>499</v>
      </c>
      <c r="C288" s="361"/>
      <c r="D288" s="361"/>
      <c r="E288" s="361"/>
      <c r="F288" s="361"/>
      <c r="G288" s="361"/>
      <c r="H288" s="361"/>
      <c r="I288" s="361"/>
      <c r="J288" s="361"/>
      <c r="K288" s="361"/>
      <c r="L288" s="361"/>
      <c r="M288" s="361"/>
      <c r="N288" s="361"/>
      <c r="O288" s="361"/>
      <c r="P288" s="361"/>
      <c r="Q288" s="361"/>
      <c r="R288" s="361"/>
      <c r="S288" s="361"/>
      <c r="T288" s="361"/>
      <c r="U288" s="361"/>
    </row>
    <row r="289" spans="2:21" ht="15" x14ac:dyDescent="0.2">
      <c r="B289" s="781" t="s">
        <v>138</v>
      </c>
      <c r="C289" s="781"/>
      <c r="D289" s="782" t="s">
        <v>139</v>
      </c>
      <c r="E289" s="782"/>
      <c r="F289" s="782" t="s">
        <v>140</v>
      </c>
      <c r="G289" s="783" t="s">
        <v>141</v>
      </c>
      <c r="H289" s="783"/>
      <c r="I289" s="783"/>
      <c r="J289" s="783"/>
      <c r="K289" s="783"/>
      <c r="L289" s="783"/>
      <c r="M289" s="783"/>
      <c r="N289" s="783" t="s">
        <v>142</v>
      </c>
      <c r="O289" s="783"/>
      <c r="P289" s="783"/>
      <c r="Q289" s="783"/>
      <c r="R289" s="783"/>
      <c r="S289" s="783" t="s">
        <v>99</v>
      </c>
      <c r="T289" s="783"/>
      <c r="U289" s="783"/>
    </row>
    <row r="290" spans="2:21" ht="30" x14ac:dyDescent="0.2">
      <c r="B290" s="781"/>
      <c r="C290" s="781"/>
      <c r="D290" s="782"/>
      <c r="E290" s="782"/>
      <c r="F290" s="782"/>
      <c r="G290" s="763" t="s">
        <v>143</v>
      </c>
      <c r="H290" s="782"/>
      <c r="I290" s="782"/>
      <c r="J290" s="763" t="s">
        <v>144</v>
      </c>
      <c r="K290" s="763"/>
      <c r="L290" s="763" t="s">
        <v>145</v>
      </c>
      <c r="M290" s="763"/>
      <c r="N290" s="218" t="s">
        <v>146</v>
      </c>
      <c r="O290" s="218" t="s">
        <v>147</v>
      </c>
      <c r="P290" s="218" t="s">
        <v>148</v>
      </c>
      <c r="Q290" s="763" t="s">
        <v>149</v>
      </c>
      <c r="R290" s="763"/>
      <c r="S290" s="783"/>
      <c r="T290" s="783"/>
      <c r="U290" s="783"/>
    </row>
    <row r="291" spans="2:21" ht="15" x14ac:dyDescent="0.2">
      <c r="B291" s="797" t="s">
        <v>500</v>
      </c>
      <c r="C291" s="798"/>
      <c r="D291" s="570" t="s">
        <v>1177</v>
      </c>
      <c r="E291" s="572"/>
      <c r="F291" s="79" t="s">
        <v>152</v>
      </c>
      <c r="G291" s="757">
        <v>13016958191</v>
      </c>
      <c r="H291" s="757"/>
      <c r="I291" s="757"/>
      <c r="J291" s="758">
        <v>43465</v>
      </c>
      <c r="K291" s="759"/>
      <c r="L291" s="760">
        <v>43462</v>
      </c>
      <c r="M291" s="761"/>
      <c r="N291" s="772">
        <v>10214287467</v>
      </c>
      <c r="O291" s="124">
        <f>142.84/111.82</f>
        <v>1.2774101234126276</v>
      </c>
      <c r="P291" s="125" t="s">
        <v>501</v>
      </c>
      <c r="Q291" s="762">
        <f>+G291/O291</f>
        <v>10190116668.42355</v>
      </c>
      <c r="R291" s="762"/>
      <c r="S291" s="257" t="s">
        <v>505</v>
      </c>
      <c r="T291" s="257"/>
      <c r="U291" s="257"/>
    </row>
    <row r="292" spans="2:21" ht="15" x14ac:dyDescent="0.2">
      <c r="B292" s="799"/>
      <c r="C292" s="800"/>
      <c r="D292" s="813" t="s">
        <v>1177</v>
      </c>
      <c r="E292" s="814"/>
      <c r="F292" s="79" t="s">
        <v>152</v>
      </c>
      <c r="G292" s="757">
        <v>30876023</v>
      </c>
      <c r="H292" s="757"/>
      <c r="I292" s="757"/>
      <c r="J292" s="758">
        <v>43465</v>
      </c>
      <c r="K292" s="759"/>
      <c r="L292" s="760">
        <v>43469</v>
      </c>
      <c r="M292" s="761"/>
      <c r="N292" s="773"/>
      <c r="O292" s="124">
        <f>142.84/111.82</f>
        <v>1.2774101234126276</v>
      </c>
      <c r="P292" s="125" t="s">
        <v>501</v>
      </c>
      <c r="Q292" s="762">
        <f>+G292/O292</f>
        <v>24170798.738868661</v>
      </c>
      <c r="R292" s="762"/>
      <c r="S292" s="257" t="s">
        <v>353</v>
      </c>
      <c r="T292" s="257"/>
      <c r="U292" s="257"/>
    </row>
    <row r="293" spans="2:21" ht="15" x14ac:dyDescent="0.2">
      <c r="B293" s="257" t="s">
        <v>715</v>
      </c>
      <c r="C293" s="257"/>
      <c r="D293" s="813" t="s">
        <v>1177</v>
      </c>
      <c r="E293" s="814"/>
      <c r="F293" s="79" t="s">
        <v>152</v>
      </c>
      <c r="G293" s="779">
        <v>55856315730</v>
      </c>
      <c r="H293" s="779"/>
      <c r="I293" s="779"/>
      <c r="J293" s="758">
        <v>43830</v>
      </c>
      <c r="K293" s="759"/>
      <c r="L293" s="758">
        <v>43829</v>
      </c>
      <c r="M293" s="759"/>
      <c r="N293" s="226">
        <v>42105325891</v>
      </c>
      <c r="O293" s="149">
        <f>103.54/78.05</f>
        <v>1.3265855221012173</v>
      </c>
      <c r="P293" s="150" t="s">
        <v>716</v>
      </c>
      <c r="Q293" s="780">
        <f>+G293/O293</f>
        <v>42105325890.733047</v>
      </c>
      <c r="R293" s="780"/>
      <c r="S293" s="257" t="s">
        <v>717</v>
      </c>
      <c r="T293" s="257"/>
      <c r="U293" s="257"/>
    </row>
  </sheetData>
  <mergeCells count="1753">
    <mergeCell ref="B291:C292"/>
    <mergeCell ref="D291:E291"/>
    <mergeCell ref="G291:I291"/>
    <mergeCell ref="J291:K291"/>
    <mergeCell ref="L291:M291"/>
    <mergeCell ref="N291:N292"/>
    <mergeCell ref="Q291:R291"/>
    <mergeCell ref="S291:U291"/>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8:U288"/>
    <mergeCell ref="B289:C290"/>
    <mergeCell ref="D289:E290"/>
    <mergeCell ref="F289:F290"/>
    <mergeCell ref="G289:K289"/>
    <mergeCell ref="L289:M289"/>
    <mergeCell ref="N289:R289"/>
    <mergeCell ref="S289:U290"/>
    <mergeCell ref="G290:I290"/>
    <mergeCell ref="J290:K290"/>
    <mergeCell ref="L290:M290"/>
    <mergeCell ref="Q290:R290"/>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D272:E272"/>
    <mergeCell ref="G272:I272"/>
    <mergeCell ref="J272:K272"/>
    <mergeCell ref="L272:M272"/>
    <mergeCell ref="Q272:R272"/>
    <mergeCell ref="S272:U272"/>
    <mergeCell ref="B242:E242"/>
    <mergeCell ref="G242:I242"/>
    <mergeCell ref="J242:K242"/>
    <mergeCell ref="L242:M242"/>
    <mergeCell ref="Q242:R242"/>
    <mergeCell ref="S242:U242"/>
    <mergeCell ref="B246:U246"/>
    <mergeCell ref="B247:C248"/>
    <mergeCell ref="D247:E248"/>
    <mergeCell ref="F247:F248"/>
    <mergeCell ref="G247:K247"/>
    <mergeCell ref="N247:R247"/>
    <mergeCell ref="S247:U248"/>
    <mergeCell ref="B257:U257"/>
    <mergeCell ref="B258:C259"/>
    <mergeCell ref="D258:E259"/>
    <mergeCell ref="F258:F259"/>
    <mergeCell ref="G258:K258"/>
    <mergeCell ref="N258:R258"/>
    <mergeCell ref="S258:U259"/>
    <mergeCell ref="G239:I239"/>
    <mergeCell ref="J239:K239"/>
    <mergeCell ref="L239:M239"/>
    <mergeCell ref="Q239:R239"/>
    <mergeCell ref="S239:U239"/>
    <mergeCell ref="B240:C240"/>
    <mergeCell ref="D240:E240"/>
    <mergeCell ref="G240:I240"/>
    <mergeCell ref="J240:K240"/>
    <mergeCell ref="L240:M240"/>
    <mergeCell ref="Q240:R240"/>
    <mergeCell ref="S240:U240"/>
    <mergeCell ref="B241:E241"/>
    <mergeCell ref="G241:I241"/>
    <mergeCell ref="J241:K241"/>
    <mergeCell ref="L241:M241"/>
    <mergeCell ref="Q241:R241"/>
    <mergeCell ref="S241:U241"/>
    <mergeCell ref="B230:C230"/>
    <mergeCell ref="D230:E230"/>
    <mergeCell ref="G230:I230"/>
    <mergeCell ref="J230:K230"/>
    <mergeCell ref="L230:M230"/>
    <mergeCell ref="Q230:R230"/>
    <mergeCell ref="S230:U230"/>
    <mergeCell ref="B231:C231"/>
    <mergeCell ref="D231:E231"/>
    <mergeCell ref="G231:I231"/>
    <mergeCell ref="J231:K231"/>
    <mergeCell ref="L231:M231"/>
    <mergeCell ref="Q231:R231"/>
    <mergeCell ref="S231:U231"/>
    <mergeCell ref="B235:E235"/>
    <mergeCell ref="G235:I235"/>
    <mergeCell ref="J235:K235"/>
    <mergeCell ref="L235:M235"/>
    <mergeCell ref="Q235:R235"/>
    <mergeCell ref="S235:U235"/>
    <mergeCell ref="B195:U195"/>
    <mergeCell ref="B196:C197"/>
    <mergeCell ref="D196:E197"/>
    <mergeCell ref="F196:F197"/>
    <mergeCell ref="G196:K196"/>
    <mergeCell ref="N196:R196"/>
    <mergeCell ref="S196:U19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73:C173"/>
    <mergeCell ref="D173:E173"/>
    <mergeCell ref="G173:I173"/>
    <mergeCell ref="J173:K173"/>
    <mergeCell ref="L173:M173"/>
    <mergeCell ref="Q173:R173"/>
    <mergeCell ref="S173:U173"/>
    <mergeCell ref="B175:U175"/>
    <mergeCell ref="B176:C177"/>
    <mergeCell ref="D176:E177"/>
    <mergeCell ref="F176:F177"/>
    <mergeCell ref="G176:K176"/>
    <mergeCell ref="N176:R176"/>
    <mergeCell ref="S176:U177"/>
    <mergeCell ref="G189:I189"/>
    <mergeCell ref="B190:C190"/>
    <mergeCell ref="D190:E190"/>
    <mergeCell ref="G190:I190"/>
    <mergeCell ref="J190:K190"/>
    <mergeCell ref="L190:M190"/>
    <mergeCell ref="Q190:R190"/>
    <mergeCell ref="S190:U19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U162"/>
    <mergeCell ref="B163:C164"/>
    <mergeCell ref="D163:E164"/>
    <mergeCell ref="F163:F164"/>
    <mergeCell ref="G163:K163"/>
    <mergeCell ref="N163:R163"/>
    <mergeCell ref="S163:U164"/>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L145:M145"/>
    <mergeCell ref="L143:M143"/>
    <mergeCell ref="B143:C143"/>
    <mergeCell ref="D143:E143"/>
    <mergeCell ref="G143:I143"/>
    <mergeCell ref="J143:K143"/>
    <mergeCell ref="Q143:R143"/>
    <mergeCell ref="S143:U143"/>
    <mergeCell ref="B144:U144"/>
    <mergeCell ref="B145:C146"/>
    <mergeCell ref="D145:E146"/>
    <mergeCell ref="F145:F146"/>
    <mergeCell ref="G145:K145"/>
    <mergeCell ref="N145:R145"/>
    <mergeCell ref="S145:U146"/>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B147:C147"/>
    <mergeCell ref="D147:E147"/>
    <mergeCell ref="G147:I147"/>
    <mergeCell ref="J147:K147"/>
    <mergeCell ref="L147:M147"/>
    <mergeCell ref="Q147:R147"/>
    <mergeCell ref="S147:U147"/>
    <mergeCell ref="G146:I146"/>
    <mergeCell ref="J146:K146"/>
    <mergeCell ref="L146:M146"/>
    <mergeCell ref="Q146:R146"/>
    <mergeCell ref="B150:C150"/>
    <mergeCell ref="G150:I150"/>
    <mergeCell ref="S152:U152"/>
    <mergeCell ref="B153:C153"/>
    <mergeCell ref="D153:E153"/>
    <mergeCell ref="G153:I153"/>
    <mergeCell ref="J153:K153"/>
    <mergeCell ref="L153:M153"/>
    <mergeCell ref="Q153:R153"/>
    <mergeCell ref="S153:U153"/>
    <mergeCell ref="B152:C152"/>
    <mergeCell ref="D152:E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G152:H15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L163:M163"/>
    <mergeCell ref="L161:M161"/>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B165:C165"/>
    <mergeCell ref="D165:E165"/>
    <mergeCell ref="G165:I165"/>
    <mergeCell ref="J165:K165"/>
    <mergeCell ref="L165:M165"/>
    <mergeCell ref="Q165:R165"/>
    <mergeCell ref="S165:U165"/>
    <mergeCell ref="G164:I164"/>
    <mergeCell ref="J164:K164"/>
    <mergeCell ref="L164:M164"/>
    <mergeCell ref="Q164:R164"/>
    <mergeCell ref="S168:U168"/>
    <mergeCell ref="B169:C169"/>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8:C178"/>
    <mergeCell ref="D178:E178"/>
    <mergeCell ref="G178:I178"/>
    <mergeCell ref="J178:K178"/>
    <mergeCell ref="L178:M178"/>
    <mergeCell ref="Q178:R178"/>
    <mergeCell ref="S178:U178"/>
    <mergeCell ref="G177:I177"/>
    <mergeCell ref="J177:K177"/>
    <mergeCell ref="L177:M177"/>
    <mergeCell ref="Q177:R177"/>
    <mergeCell ref="L176:M176"/>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H191"/>
    <mergeCell ref="J191:K191"/>
    <mergeCell ref="L191:M191"/>
    <mergeCell ref="Q191:R191"/>
    <mergeCell ref="S191:U191"/>
    <mergeCell ref="B198:C198"/>
    <mergeCell ref="D198:E198"/>
    <mergeCell ref="G198:I198"/>
    <mergeCell ref="J198:K198"/>
    <mergeCell ref="L198:M198"/>
    <mergeCell ref="Q198:R198"/>
    <mergeCell ref="S198:U198"/>
    <mergeCell ref="G197:I197"/>
    <mergeCell ref="J197:K197"/>
    <mergeCell ref="L197:M197"/>
    <mergeCell ref="Q197:R197"/>
    <mergeCell ref="L196:M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B238:C238"/>
    <mergeCell ref="D238:E238"/>
    <mergeCell ref="G238:I238"/>
    <mergeCell ref="J238:K238"/>
    <mergeCell ref="L238:M238"/>
    <mergeCell ref="Q238:R238"/>
    <mergeCell ref="S238:U238"/>
    <mergeCell ref="B239:C239"/>
    <mergeCell ref="D239:E239"/>
    <mergeCell ref="L247:M247"/>
    <mergeCell ref="B249:C249"/>
    <mergeCell ref="D249:E249"/>
    <mergeCell ref="G249:I249"/>
    <mergeCell ref="J249:K249"/>
    <mergeCell ref="L249:M249"/>
    <mergeCell ref="Q249:R249"/>
    <mergeCell ref="S249:U249"/>
    <mergeCell ref="G248:I248"/>
    <mergeCell ref="J248:K248"/>
    <mergeCell ref="L248:M248"/>
    <mergeCell ref="Q248:R248"/>
    <mergeCell ref="L258:M258"/>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B260:C260"/>
    <mergeCell ref="D260:E260"/>
    <mergeCell ref="G260:I260"/>
    <mergeCell ref="J260:K260"/>
    <mergeCell ref="L260:M260"/>
    <mergeCell ref="Q260:R260"/>
    <mergeCell ref="S260:U260"/>
    <mergeCell ref="G259:I259"/>
    <mergeCell ref="J259:K259"/>
    <mergeCell ref="L259:M259"/>
    <mergeCell ref="Q259:R259"/>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L267:M267"/>
    <mergeCell ref="Q267:R267"/>
    <mergeCell ref="S265:U265"/>
    <mergeCell ref="B266:C266"/>
    <mergeCell ref="D266:E266"/>
    <mergeCell ref="G266:I266"/>
  </mergeCells>
  <hyperlinks>
    <hyperlink ref="Q239:R239" r:id="rId1" display="..\..\Varios\2019-10-07 Cálculos incumplimiento fondeo Ambiental.xlsx" xr:uid="{E3789586-AC7E-4835-BBB5-126584893395}"/>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101"/>
  <sheetViews>
    <sheetView view="pageBreakPreview" zoomScaleNormal="100" zoomScaleSheetLayoutView="100" workbookViewId="0">
      <selection activeCell="B86" sqref="B86:G99"/>
    </sheetView>
  </sheetViews>
  <sheetFormatPr baseColWidth="10" defaultColWidth="11.5703125" defaultRowHeight="15" x14ac:dyDescent="0.25"/>
  <cols>
    <col min="1" max="7" width="11.5703125" style="130"/>
    <col min="8" max="8" width="5.5703125" style="130" customWidth="1"/>
    <col min="9" max="9" width="19.7109375" style="130" customWidth="1"/>
    <col min="10" max="11" width="11.5703125" style="130"/>
    <col min="12" max="12" width="19.28515625" style="130" customWidth="1"/>
    <col min="13" max="16384" width="11.5703125" style="130"/>
  </cols>
  <sheetData>
    <row r="1" spans="2:13" ht="15" customHeight="1" x14ac:dyDescent="0.25">
      <c r="B1" s="911" t="s">
        <v>386</v>
      </c>
      <c r="C1" s="912"/>
      <c r="D1" s="912"/>
      <c r="E1" s="912"/>
      <c r="F1" s="912"/>
      <c r="G1" s="912"/>
      <c r="H1" s="912"/>
      <c r="I1" s="912"/>
      <c r="J1" s="912"/>
      <c r="K1" s="912"/>
      <c r="L1" s="913"/>
    </row>
    <row r="2" spans="2:13" ht="15" customHeight="1" x14ac:dyDescent="0.25">
      <c r="B2" s="914"/>
      <c r="C2" s="915"/>
      <c r="D2" s="915"/>
      <c r="E2" s="915"/>
      <c r="F2" s="915"/>
      <c r="G2" s="915"/>
      <c r="H2" s="915"/>
      <c r="I2" s="915"/>
      <c r="J2" s="915"/>
      <c r="K2" s="915"/>
      <c r="L2" s="916"/>
    </row>
    <row r="3" spans="2:13" ht="51.75" customHeight="1" x14ac:dyDescent="0.25">
      <c r="B3" s="917" t="s">
        <v>434</v>
      </c>
      <c r="C3" s="918"/>
      <c r="D3" s="918"/>
      <c r="E3" s="919"/>
      <c r="F3" s="160">
        <v>43964</v>
      </c>
      <c r="G3" s="917" t="s">
        <v>435</v>
      </c>
      <c r="H3" s="918"/>
      <c r="I3" s="919"/>
      <c r="J3" s="920">
        <v>43971</v>
      </c>
      <c r="K3" s="921"/>
      <c r="L3" s="922"/>
    </row>
    <row r="4" spans="2:13" ht="20.25" customHeight="1" x14ac:dyDescent="0.25">
      <c r="B4" s="923" t="s">
        <v>384</v>
      </c>
      <c r="C4" s="924"/>
      <c r="D4" s="924"/>
      <c r="E4" s="924"/>
      <c r="F4" s="924"/>
      <c r="G4" s="924"/>
      <c r="H4" s="925"/>
      <c r="I4" s="167" t="s">
        <v>753</v>
      </c>
      <c r="J4" s="167" t="s">
        <v>2</v>
      </c>
      <c r="K4" s="929" t="s">
        <v>0</v>
      </c>
      <c r="L4" s="930"/>
    </row>
    <row r="5" spans="2:13" ht="18.75" customHeight="1" x14ac:dyDescent="0.25">
      <c r="B5" s="926"/>
      <c r="C5" s="927"/>
      <c r="D5" s="927"/>
      <c r="E5" s="927"/>
      <c r="F5" s="927"/>
      <c r="G5" s="927"/>
      <c r="H5" s="928"/>
      <c r="I5" s="132" t="s">
        <v>754</v>
      </c>
      <c r="J5" s="167">
        <v>2</v>
      </c>
      <c r="K5" s="929" t="s">
        <v>436</v>
      </c>
      <c r="L5" s="930"/>
    </row>
    <row r="6" spans="2:13" ht="24" customHeight="1" x14ac:dyDescent="0.25">
      <c r="B6" s="931" t="s">
        <v>656</v>
      </c>
      <c r="C6" s="932"/>
      <c r="D6" s="932"/>
      <c r="E6" s="932"/>
      <c r="F6" s="932"/>
      <c r="G6" s="933"/>
      <c r="H6" s="931" t="s">
        <v>657</v>
      </c>
      <c r="I6" s="932"/>
      <c r="J6" s="932"/>
      <c r="K6" s="932"/>
      <c r="L6" s="933"/>
    </row>
    <row r="7" spans="2:13" x14ac:dyDescent="0.25">
      <c r="B7" s="931"/>
      <c r="C7" s="932"/>
      <c r="D7" s="932"/>
      <c r="E7" s="932"/>
      <c r="F7" s="932"/>
      <c r="G7" s="933"/>
      <c r="H7" s="931"/>
      <c r="I7" s="932"/>
      <c r="J7" s="932"/>
      <c r="K7" s="932"/>
      <c r="L7" s="933"/>
    </row>
    <row r="8" spans="2:13" x14ac:dyDescent="0.25">
      <c r="B8" s="931"/>
      <c r="C8" s="932"/>
      <c r="D8" s="932"/>
      <c r="E8" s="932"/>
      <c r="F8" s="932"/>
      <c r="G8" s="933"/>
      <c r="H8" s="931"/>
      <c r="I8" s="932"/>
      <c r="J8" s="932"/>
      <c r="K8" s="932"/>
      <c r="L8" s="933"/>
    </row>
    <row r="9" spans="2:13" ht="15" customHeight="1" x14ac:dyDescent="0.25">
      <c r="B9" s="931"/>
      <c r="C9" s="932"/>
      <c r="D9" s="932"/>
      <c r="E9" s="932"/>
      <c r="F9" s="932"/>
      <c r="G9" s="933"/>
      <c r="H9" s="931"/>
      <c r="I9" s="932"/>
      <c r="J9" s="932"/>
      <c r="K9" s="932"/>
      <c r="L9" s="933"/>
    </row>
    <row r="10" spans="2:13" ht="15" customHeight="1" x14ac:dyDescent="0.25">
      <c r="B10" s="931"/>
      <c r="C10" s="932"/>
      <c r="D10" s="932"/>
      <c r="E10" s="932"/>
      <c r="F10" s="932"/>
      <c r="G10" s="933"/>
      <c r="H10" s="931"/>
      <c r="I10" s="932"/>
      <c r="J10" s="932"/>
      <c r="K10" s="932"/>
      <c r="L10" s="933"/>
    </row>
    <row r="11" spans="2:13" ht="15" customHeight="1" x14ac:dyDescent="0.25">
      <c r="B11" s="931"/>
      <c r="C11" s="932"/>
      <c r="D11" s="932"/>
      <c r="E11" s="932"/>
      <c r="F11" s="932"/>
      <c r="G11" s="933"/>
      <c r="H11" s="931"/>
      <c r="I11" s="932"/>
      <c r="J11" s="932"/>
      <c r="K11" s="932"/>
      <c r="L11" s="933"/>
    </row>
    <row r="12" spans="2:13" ht="15" customHeight="1" x14ac:dyDescent="0.25">
      <c r="B12" s="931"/>
      <c r="C12" s="932"/>
      <c r="D12" s="932"/>
      <c r="E12" s="932"/>
      <c r="F12" s="932"/>
      <c r="G12" s="933"/>
      <c r="H12" s="931"/>
      <c r="I12" s="932"/>
      <c r="J12" s="932"/>
      <c r="K12" s="932"/>
      <c r="L12" s="933"/>
      <c r="M12" s="130" t="s">
        <v>1124</v>
      </c>
    </row>
    <row r="13" spans="2:13" ht="15" customHeight="1" x14ac:dyDescent="0.25">
      <c r="B13" s="931"/>
      <c r="C13" s="932"/>
      <c r="D13" s="932"/>
      <c r="E13" s="932"/>
      <c r="F13" s="932"/>
      <c r="G13" s="933"/>
      <c r="H13" s="931"/>
      <c r="I13" s="932"/>
      <c r="J13" s="932"/>
      <c r="K13" s="932"/>
      <c r="L13" s="933"/>
    </row>
    <row r="14" spans="2:13" ht="15" customHeight="1" x14ac:dyDescent="0.25">
      <c r="B14" s="931"/>
      <c r="C14" s="932"/>
      <c r="D14" s="932"/>
      <c r="E14" s="932"/>
      <c r="F14" s="932"/>
      <c r="G14" s="933"/>
      <c r="H14" s="931"/>
      <c r="I14" s="932"/>
      <c r="J14" s="932"/>
      <c r="K14" s="932"/>
      <c r="L14" s="933"/>
    </row>
    <row r="15" spans="2:13" ht="15" customHeight="1" x14ac:dyDescent="0.25">
      <c r="B15" s="931"/>
      <c r="C15" s="932"/>
      <c r="D15" s="932"/>
      <c r="E15" s="932"/>
      <c r="F15" s="932"/>
      <c r="G15" s="933"/>
      <c r="H15" s="931"/>
      <c r="I15" s="932"/>
      <c r="J15" s="932"/>
      <c r="K15" s="932"/>
      <c r="L15" s="933"/>
    </row>
    <row r="16" spans="2:13" ht="15" customHeight="1" x14ac:dyDescent="0.25">
      <c r="B16" s="931"/>
      <c r="C16" s="932"/>
      <c r="D16" s="932"/>
      <c r="E16" s="932"/>
      <c r="F16" s="932"/>
      <c r="G16" s="933"/>
      <c r="H16" s="931"/>
      <c r="I16" s="932"/>
      <c r="J16" s="932"/>
      <c r="K16" s="932"/>
      <c r="L16" s="933"/>
    </row>
    <row r="17" spans="2:12" ht="15" customHeight="1" x14ac:dyDescent="0.25">
      <c r="B17" s="931"/>
      <c r="C17" s="932"/>
      <c r="D17" s="932"/>
      <c r="E17" s="932"/>
      <c r="F17" s="932"/>
      <c r="G17" s="933"/>
      <c r="H17" s="931"/>
      <c r="I17" s="932"/>
      <c r="J17" s="932"/>
      <c r="K17" s="932"/>
      <c r="L17" s="933"/>
    </row>
    <row r="18" spans="2:12" ht="15" customHeight="1" x14ac:dyDescent="0.25">
      <c r="B18" s="931"/>
      <c r="C18" s="932"/>
      <c r="D18" s="932"/>
      <c r="E18" s="932"/>
      <c r="F18" s="932"/>
      <c r="G18" s="933"/>
      <c r="H18" s="931"/>
      <c r="I18" s="932"/>
      <c r="J18" s="932"/>
      <c r="K18" s="932"/>
      <c r="L18" s="933"/>
    </row>
    <row r="19" spans="2:12" ht="15" customHeight="1" thickBot="1" x14ac:dyDescent="0.3">
      <c r="B19" s="931"/>
      <c r="C19" s="932"/>
      <c r="D19" s="932"/>
      <c r="E19" s="932"/>
      <c r="F19" s="932"/>
      <c r="G19" s="933"/>
      <c r="H19" s="931"/>
      <c r="I19" s="932"/>
      <c r="J19" s="932"/>
      <c r="K19" s="932"/>
      <c r="L19" s="933"/>
    </row>
    <row r="20" spans="2:12" ht="15" customHeight="1" x14ac:dyDescent="0.25">
      <c r="B20" s="934" t="s">
        <v>1125</v>
      </c>
      <c r="C20" s="935"/>
      <c r="D20" s="935"/>
      <c r="E20" s="935"/>
      <c r="F20" s="935"/>
      <c r="G20" s="936"/>
      <c r="H20" s="940" t="s">
        <v>1126</v>
      </c>
      <c r="I20" s="941"/>
      <c r="J20" s="941"/>
      <c r="K20" s="941"/>
      <c r="L20" s="942"/>
    </row>
    <row r="21" spans="2:12" ht="15" customHeight="1" thickBot="1" x14ac:dyDescent="0.3">
      <c r="B21" s="937"/>
      <c r="C21" s="938"/>
      <c r="D21" s="938"/>
      <c r="E21" s="938"/>
      <c r="F21" s="938"/>
      <c r="G21" s="939"/>
      <c r="H21" s="943"/>
      <c r="I21" s="944"/>
      <c r="J21" s="944"/>
      <c r="K21" s="944"/>
      <c r="L21" s="945"/>
    </row>
    <row r="22" spans="2:12" ht="15" customHeight="1" x14ac:dyDescent="0.25">
      <c r="B22" s="946" t="s">
        <v>797</v>
      </c>
      <c r="C22" s="947"/>
      <c r="D22" s="947"/>
      <c r="E22" s="947"/>
      <c r="F22" s="947"/>
      <c r="G22" s="948"/>
      <c r="H22" s="946" t="s">
        <v>798</v>
      </c>
      <c r="I22" s="947"/>
      <c r="J22" s="947"/>
      <c r="K22" s="947"/>
      <c r="L22" s="948"/>
    </row>
    <row r="23" spans="2:12" ht="15" customHeight="1" x14ac:dyDescent="0.25">
      <c r="B23" s="931"/>
      <c r="C23" s="932"/>
      <c r="D23" s="932"/>
      <c r="E23" s="932"/>
      <c r="F23" s="932"/>
      <c r="G23" s="933"/>
      <c r="H23" s="931"/>
      <c r="I23" s="932"/>
      <c r="J23" s="932"/>
      <c r="K23" s="932"/>
      <c r="L23" s="933"/>
    </row>
    <row r="24" spans="2:12" x14ac:dyDescent="0.25">
      <c r="B24" s="931"/>
      <c r="C24" s="932"/>
      <c r="D24" s="932"/>
      <c r="E24" s="932"/>
      <c r="F24" s="932"/>
      <c r="G24" s="933"/>
      <c r="H24" s="931"/>
      <c r="I24" s="932"/>
      <c r="J24" s="932"/>
      <c r="K24" s="932"/>
      <c r="L24" s="933"/>
    </row>
    <row r="25" spans="2:12" ht="15" customHeight="1" x14ac:dyDescent="0.25">
      <c r="B25" s="931"/>
      <c r="C25" s="932"/>
      <c r="D25" s="932"/>
      <c r="E25" s="932"/>
      <c r="F25" s="932"/>
      <c r="G25" s="933"/>
      <c r="H25" s="931"/>
      <c r="I25" s="932"/>
      <c r="J25" s="932"/>
      <c r="K25" s="932"/>
      <c r="L25" s="933"/>
    </row>
    <row r="26" spans="2:12" ht="15" customHeight="1" x14ac:dyDescent="0.25">
      <c r="B26" s="931"/>
      <c r="C26" s="932"/>
      <c r="D26" s="932"/>
      <c r="E26" s="932"/>
      <c r="F26" s="932"/>
      <c r="G26" s="933"/>
      <c r="H26" s="931"/>
      <c r="I26" s="932"/>
      <c r="J26" s="932"/>
      <c r="K26" s="932"/>
      <c r="L26" s="933"/>
    </row>
    <row r="27" spans="2:12" ht="15" customHeight="1" x14ac:dyDescent="0.25">
      <c r="B27" s="931"/>
      <c r="C27" s="932"/>
      <c r="D27" s="932"/>
      <c r="E27" s="932"/>
      <c r="F27" s="932"/>
      <c r="G27" s="933"/>
      <c r="H27" s="931"/>
      <c r="I27" s="932"/>
      <c r="J27" s="932"/>
      <c r="K27" s="932"/>
      <c r="L27" s="933"/>
    </row>
    <row r="28" spans="2:12" ht="15" customHeight="1" x14ac:dyDescent="0.25">
      <c r="B28" s="931"/>
      <c r="C28" s="932"/>
      <c r="D28" s="932"/>
      <c r="E28" s="932"/>
      <c r="F28" s="932"/>
      <c r="G28" s="933"/>
      <c r="H28" s="931"/>
      <c r="I28" s="932"/>
      <c r="J28" s="932"/>
      <c r="K28" s="932"/>
      <c r="L28" s="933"/>
    </row>
    <row r="29" spans="2:12" ht="15" customHeight="1" x14ac:dyDescent="0.25">
      <c r="B29" s="931"/>
      <c r="C29" s="932"/>
      <c r="D29" s="932"/>
      <c r="E29" s="932"/>
      <c r="F29" s="932"/>
      <c r="G29" s="933"/>
      <c r="H29" s="931"/>
      <c r="I29" s="932"/>
      <c r="J29" s="932"/>
      <c r="K29" s="932"/>
      <c r="L29" s="933"/>
    </row>
    <row r="30" spans="2:12" ht="15" customHeight="1" x14ac:dyDescent="0.25">
      <c r="B30" s="931"/>
      <c r="C30" s="932"/>
      <c r="D30" s="932"/>
      <c r="E30" s="932"/>
      <c r="F30" s="932"/>
      <c r="G30" s="933"/>
      <c r="H30" s="931"/>
      <c r="I30" s="932"/>
      <c r="J30" s="932"/>
      <c r="K30" s="932"/>
      <c r="L30" s="933"/>
    </row>
    <row r="31" spans="2:12" ht="15" customHeight="1" x14ac:dyDescent="0.25">
      <c r="B31" s="931"/>
      <c r="C31" s="932"/>
      <c r="D31" s="932"/>
      <c r="E31" s="932"/>
      <c r="F31" s="932"/>
      <c r="G31" s="933"/>
      <c r="H31" s="931"/>
      <c r="I31" s="932"/>
      <c r="J31" s="932"/>
      <c r="K31" s="932"/>
      <c r="L31" s="933"/>
    </row>
    <row r="32" spans="2:12" ht="15" customHeight="1" x14ac:dyDescent="0.25">
      <c r="B32" s="931"/>
      <c r="C32" s="932"/>
      <c r="D32" s="932"/>
      <c r="E32" s="932"/>
      <c r="F32" s="932"/>
      <c r="G32" s="933"/>
      <c r="H32" s="931"/>
      <c r="I32" s="932"/>
      <c r="J32" s="932"/>
      <c r="K32" s="932"/>
      <c r="L32" s="933"/>
    </row>
    <row r="33" spans="2:12" ht="15" customHeight="1" x14ac:dyDescent="0.25">
      <c r="B33" s="931"/>
      <c r="C33" s="932"/>
      <c r="D33" s="932"/>
      <c r="E33" s="932"/>
      <c r="F33" s="932"/>
      <c r="G33" s="933"/>
      <c r="H33" s="931"/>
      <c r="I33" s="932"/>
      <c r="J33" s="932"/>
      <c r="K33" s="932"/>
      <c r="L33" s="933"/>
    </row>
    <row r="34" spans="2:12" ht="15" customHeight="1" x14ac:dyDescent="0.25">
      <c r="B34" s="931"/>
      <c r="C34" s="932"/>
      <c r="D34" s="932"/>
      <c r="E34" s="932"/>
      <c r="F34" s="932"/>
      <c r="G34" s="933"/>
      <c r="H34" s="931"/>
      <c r="I34" s="932"/>
      <c r="J34" s="932"/>
      <c r="K34" s="932"/>
      <c r="L34" s="933"/>
    </row>
    <row r="35" spans="2:12" ht="41.25" customHeight="1" thickBot="1" x14ac:dyDescent="0.3">
      <c r="B35" s="931"/>
      <c r="C35" s="932"/>
      <c r="D35" s="932"/>
      <c r="E35" s="932"/>
      <c r="F35" s="932"/>
      <c r="G35" s="933"/>
      <c r="H35" s="931"/>
      <c r="I35" s="932"/>
      <c r="J35" s="932"/>
      <c r="K35" s="932"/>
      <c r="L35" s="933"/>
    </row>
    <row r="36" spans="2:12" ht="33.75" customHeight="1" x14ac:dyDescent="0.25">
      <c r="B36" s="934" t="s">
        <v>1127</v>
      </c>
      <c r="C36" s="935"/>
      <c r="D36" s="935"/>
      <c r="E36" s="935"/>
      <c r="F36" s="935"/>
      <c r="G36" s="936"/>
      <c r="H36" s="940" t="s">
        <v>1128</v>
      </c>
      <c r="I36" s="941"/>
      <c r="J36" s="941"/>
      <c r="K36" s="941"/>
      <c r="L36" s="942"/>
    </row>
    <row r="37" spans="2:12" ht="15" customHeight="1" thickBot="1" x14ac:dyDescent="0.3">
      <c r="B37" s="937"/>
      <c r="C37" s="938"/>
      <c r="D37" s="938"/>
      <c r="E37" s="938"/>
      <c r="F37" s="938"/>
      <c r="G37" s="939"/>
      <c r="H37" s="943"/>
      <c r="I37" s="944"/>
      <c r="J37" s="944"/>
      <c r="K37" s="944"/>
      <c r="L37" s="945"/>
    </row>
    <row r="38" spans="2:12" ht="15" customHeight="1" x14ac:dyDescent="0.25">
      <c r="B38" s="946" t="s">
        <v>799</v>
      </c>
      <c r="C38" s="947"/>
      <c r="D38" s="947"/>
      <c r="E38" s="947"/>
      <c r="F38" s="947"/>
      <c r="G38" s="948"/>
      <c r="H38" s="946" t="s">
        <v>800</v>
      </c>
      <c r="I38" s="947"/>
      <c r="J38" s="947"/>
      <c r="K38" s="947"/>
      <c r="L38" s="948"/>
    </row>
    <row r="39" spans="2:12" x14ac:dyDescent="0.25">
      <c r="B39" s="931"/>
      <c r="C39" s="932"/>
      <c r="D39" s="932"/>
      <c r="E39" s="932"/>
      <c r="F39" s="932"/>
      <c r="G39" s="933"/>
      <c r="H39" s="931"/>
      <c r="I39" s="932"/>
      <c r="J39" s="932"/>
      <c r="K39" s="932"/>
      <c r="L39" s="933"/>
    </row>
    <row r="40" spans="2:12" ht="36" customHeight="1" x14ac:dyDescent="0.25">
      <c r="B40" s="931"/>
      <c r="C40" s="932"/>
      <c r="D40" s="932"/>
      <c r="E40" s="932"/>
      <c r="F40" s="932"/>
      <c r="G40" s="933"/>
      <c r="H40" s="931"/>
      <c r="I40" s="932"/>
      <c r="J40" s="932"/>
      <c r="K40" s="932"/>
      <c r="L40" s="933"/>
    </row>
    <row r="41" spans="2:12" ht="15" customHeight="1" x14ac:dyDescent="0.25">
      <c r="B41" s="931"/>
      <c r="C41" s="932"/>
      <c r="D41" s="932"/>
      <c r="E41" s="932"/>
      <c r="F41" s="932"/>
      <c r="G41" s="933"/>
      <c r="H41" s="931"/>
      <c r="I41" s="932"/>
      <c r="J41" s="932"/>
      <c r="K41" s="932"/>
      <c r="L41" s="933"/>
    </row>
    <row r="42" spans="2:12" ht="15" customHeight="1" x14ac:dyDescent="0.25">
      <c r="B42" s="931"/>
      <c r="C42" s="932"/>
      <c r="D42" s="932"/>
      <c r="E42" s="932"/>
      <c r="F42" s="932"/>
      <c r="G42" s="933"/>
      <c r="H42" s="931"/>
      <c r="I42" s="932"/>
      <c r="J42" s="932"/>
      <c r="K42" s="932"/>
      <c r="L42" s="933"/>
    </row>
    <row r="43" spans="2:12" ht="15" customHeight="1" x14ac:dyDescent="0.25">
      <c r="B43" s="931"/>
      <c r="C43" s="932"/>
      <c r="D43" s="932"/>
      <c r="E43" s="932"/>
      <c r="F43" s="932"/>
      <c r="G43" s="933"/>
      <c r="H43" s="931"/>
      <c r="I43" s="932"/>
      <c r="J43" s="932"/>
      <c r="K43" s="932"/>
      <c r="L43" s="933"/>
    </row>
    <row r="44" spans="2:12" ht="15" customHeight="1" x14ac:dyDescent="0.25">
      <c r="B44" s="931"/>
      <c r="C44" s="932"/>
      <c r="D44" s="932"/>
      <c r="E44" s="932"/>
      <c r="F44" s="932"/>
      <c r="G44" s="933"/>
      <c r="H44" s="931"/>
      <c r="I44" s="932"/>
      <c r="J44" s="932"/>
      <c r="K44" s="932"/>
      <c r="L44" s="933"/>
    </row>
    <row r="45" spans="2:12" ht="15" customHeight="1" x14ac:dyDescent="0.25">
      <c r="B45" s="931"/>
      <c r="C45" s="932"/>
      <c r="D45" s="932"/>
      <c r="E45" s="932"/>
      <c r="F45" s="932"/>
      <c r="G45" s="933"/>
      <c r="H45" s="931"/>
      <c r="I45" s="932"/>
      <c r="J45" s="932"/>
      <c r="K45" s="932"/>
      <c r="L45" s="933"/>
    </row>
    <row r="46" spans="2:12" ht="15" customHeight="1" x14ac:dyDescent="0.25">
      <c r="B46" s="931"/>
      <c r="C46" s="932"/>
      <c r="D46" s="932"/>
      <c r="E46" s="932"/>
      <c r="F46" s="932"/>
      <c r="G46" s="933"/>
      <c r="H46" s="931"/>
      <c r="I46" s="932"/>
      <c r="J46" s="932"/>
      <c r="K46" s="932"/>
      <c r="L46" s="933"/>
    </row>
    <row r="47" spans="2:12" ht="15" customHeight="1" x14ac:dyDescent="0.25">
      <c r="B47" s="931"/>
      <c r="C47" s="932"/>
      <c r="D47" s="932"/>
      <c r="E47" s="932"/>
      <c r="F47" s="932"/>
      <c r="G47" s="933"/>
      <c r="H47" s="931"/>
      <c r="I47" s="932"/>
      <c r="J47" s="932"/>
      <c r="K47" s="932"/>
      <c r="L47" s="933"/>
    </row>
    <row r="48" spans="2:12" ht="15" customHeight="1" x14ac:dyDescent="0.25">
      <c r="B48" s="931"/>
      <c r="C48" s="932"/>
      <c r="D48" s="932"/>
      <c r="E48" s="932"/>
      <c r="F48" s="932"/>
      <c r="G48" s="933"/>
      <c r="H48" s="931"/>
      <c r="I48" s="932"/>
      <c r="J48" s="932"/>
      <c r="K48" s="932"/>
      <c r="L48" s="933"/>
    </row>
    <row r="49" spans="2:12" ht="15" customHeight="1" x14ac:dyDescent="0.25">
      <c r="B49" s="931"/>
      <c r="C49" s="932"/>
      <c r="D49" s="932"/>
      <c r="E49" s="932"/>
      <c r="F49" s="932"/>
      <c r="G49" s="933"/>
      <c r="H49" s="931"/>
      <c r="I49" s="932"/>
      <c r="J49" s="932"/>
      <c r="K49" s="932"/>
      <c r="L49" s="933"/>
    </row>
    <row r="50" spans="2:12" ht="15" customHeight="1" x14ac:dyDescent="0.25">
      <c r="B50" s="931"/>
      <c r="C50" s="932"/>
      <c r="D50" s="932"/>
      <c r="E50" s="932"/>
      <c r="F50" s="932"/>
      <c r="G50" s="933"/>
      <c r="H50" s="931"/>
      <c r="I50" s="932"/>
      <c r="J50" s="932"/>
      <c r="K50" s="932"/>
      <c r="L50" s="933"/>
    </row>
    <row r="51" spans="2:12" ht="15" customHeight="1" thickBot="1" x14ac:dyDescent="0.3">
      <c r="B51" s="931"/>
      <c r="C51" s="932"/>
      <c r="D51" s="932"/>
      <c r="E51" s="932"/>
      <c r="F51" s="932"/>
      <c r="G51" s="933"/>
      <c r="H51" s="931"/>
      <c r="I51" s="932"/>
      <c r="J51" s="932"/>
      <c r="K51" s="932"/>
      <c r="L51" s="933"/>
    </row>
    <row r="52" spans="2:12" ht="15" customHeight="1" x14ac:dyDescent="0.25">
      <c r="B52" s="934" t="s">
        <v>1129</v>
      </c>
      <c r="C52" s="935"/>
      <c r="D52" s="935"/>
      <c r="E52" s="935"/>
      <c r="F52" s="935"/>
      <c r="G52" s="936"/>
      <c r="H52" s="940" t="s">
        <v>1130</v>
      </c>
      <c r="I52" s="941"/>
      <c r="J52" s="941"/>
      <c r="K52" s="941"/>
      <c r="L52" s="942"/>
    </row>
    <row r="53" spans="2:12" ht="15" customHeight="1" thickBot="1" x14ac:dyDescent="0.3">
      <c r="B53" s="937"/>
      <c r="C53" s="938"/>
      <c r="D53" s="938"/>
      <c r="E53" s="938"/>
      <c r="F53" s="938"/>
      <c r="G53" s="939"/>
      <c r="H53" s="943"/>
      <c r="I53" s="944"/>
      <c r="J53" s="944"/>
      <c r="K53" s="944"/>
      <c r="L53" s="945"/>
    </row>
    <row r="54" spans="2:12" ht="15" customHeight="1" x14ac:dyDescent="0.25">
      <c r="B54" s="946" t="s">
        <v>799</v>
      </c>
      <c r="C54" s="947"/>
      <c r="D54" s="947"/>
      <c r="E54" s="947"/>
      <c r="F54" s="947"/>
      <c r="G54" s="948"/>
      <c r="H54" s="946" t="s">
        <v>800</v>
      </c>
      <c r="I54" s="947"/>
      <c r="J54" s="947"/>
      <c r="K54" s="947"/>
      <c r="L54" s="948"/>
    </row>
    <row r="55" spans="2:12" ht="15" customHeight="1" x14ac:dyDescent="0.25">
      <c r="B55" s="931"/>
      <c r="C55" s="932"/>
      <c r="D55" s="932"/>
      <c r="E55" s="932"/>
      <c r="F55" s="932"/>
      <c r="G55" s="933"/>
      <c r="H55" s="931"/>
      <c r="I55" s="932"/>
      <c r="J55" s="932"/>
      <c r="K55" s="932"/>
      <c r="L55" s="933"/>
    </row>
    <row r="56" spans="2:12" x14ac:dyDescent="0.25">
      <c r="B56" s="931"/>
      <c r="C56" s="932"/>
      <c r="D56" s="932"/>
      <c r="E56" s="932"/>
      <c r="F56" s="932"/>
      <c r="G56" s="933"/>
      <c r="H56" s="931"/>
      <c r="I56" s="932"/>
      <c r="J56" s="932"/>
      <c r="K56" s="932"/>
      <c r="L56" s="933"/>
    </row>
    <row r="57" spans="2:12" x14ac:dyDescent="0.25">
      <c r="B57" s="931"/>
      <c r="C57" s="932"/>
      <c r="D57" s="932"/>
      <c r="E57" s="932"/>
      <c r="F57" s="932"/>
      <c r="G57" s="933"/>
      <c r="H57" s="931"/>
      <c r="I57" s="932"/>
      <c r="J57" s="932"/>
      <c r="K57" s="932"/>
      <c r="L57" s="933"/>
    </row>
    <row r="58" spans="2:12" x14ac:dyDescent="0.25">
      <c r="B58" s="931"/>
      <c r="C58" s="932"/>
      <c r="D58" s="932"/>
      <c r="E58" s="932"/>
      <c r="F58" s="932"/>
      <c r="G58" s="933"/>
      <c r="H58" s="931"/>
      <c r="I58" s="932"/>
      <c r="J58" s="932"/>
      <c r="K58" s="932"/>
      <c r="L58" s="933"/>
    </row>
    <row r="59" spans="2:12" x14ac:dyDescent="0.25">
      <c r="B59" s="931"/>
      <c r="C59" s="932"/>
      <c r="D59" s="932"/>
      <c r="E59" s="932"/>
      <c r="F59" s="932"/>
      <c r="G59" s="933"/>
      <c r="H59" s="931"/>
      <c r="I59" s="932"/>
      <c r="J59" s="932"/>
      <c r="K59" s="932"/>
      <c r="L59" s="933"/>
    </row>
    <row r="60" spans="2:12" x14ac:dyDescent="0.25">
      <c r="B60" s="931"/>
      <c r="C60" s="932"/>
      <c r="D60" s="932"/>
      <c r="E60" s="932"/>
      <c r="F60" s="932"/>
      <c r="G60" s="933"/>
      <c r="H60" s="931"/>
      <c r="I60" s="932"/>
      <c r="J60" s="932"/>
      <c r="K60" s="932"/>
      <c r="L60" s="933"/>
    </row>
    <row r="61" spans="2:12" x14ac:dyDescent="0.25">
      <c r="B61" s="931"/>
      <c r="C61" s="932"/>
      <c r="D61" s="932"/>
      <c r="E61" s="932"/>
      <c r="F61" s="932"/>
      <c r="G61" s="933"/>
      <c r="H61" s="931"/>
      <c r="I61" s="932"/>
      <c r="J61" s="932"/>
      <c r="K61" s="932"/>
      <c r="L61" s="933"/>
    </row>
    <row r="62" spans="2:12" x14ac:dyDescent="0.25">
      <c r="B62" s="931"/>
      <c r="C62" s="932"/>
      <c r="D62" s="932"/>
      <c r="E62" s="932"/>
      <c r="F62" s="932"/>
      <c r="G62" s="933"/>
      <c r="H62" s="931"/>
      <c r="I62" s="932"/>
      <c r="J62" s="932"/>
      <c r="K62" s="932"/>
      <c r="L62" s="933"/>
    </row>
    <row r="63" spans="2:12" x14ac:dyDescent="0.25">
      <c r="B63" s="931"/>
      <c r="C63" s="932"/>
      <c r="D63" s="932"/>
      <c r="E63" s="932"/>
      <c r="F63" s="932"/>
      <c r="G63" s="933"/>
      <c r="H63" s="931"/>
      <c r="I63" s="932"/>
      <c r="J63" s="932"/>
      <c r="K63" s="932"/>
      <c r="L63" s="933"/>
    </row>
    <row r="64" spans="2:12" x14ac:dyDescent="0.25">
      <c r="B64" s="931"/>
      <c r="C64" s="932"/>
      <c r="D64" s="932"/>
      <c r="E64" s="932"/>
      <c r="F64" s="932"/>
      <c r="G64" s="933"/>
      <c r="H64" s="931"/>
      <c r="I64" s="932"/>
      <c r="J64" s="932"/>
      <c r="K64" s="932"/>
      <c r="L64" s="933"/>
    </row>
    <row r="65" spans="2:12" x14ac:dyDescent="0.25">
      <c r="B65" s="931"/>
      <c r="C65" s="932"/>
      <c r="D65" s="932"/>
      <c r="E65" s="932"/>
      <c r="F65" s="932"/>
      <c r="G65" s="933"/>
      <c r="H65" s="931"/>
      <c r="I65" s="932"/>
      <c r="J65" s="932"/>
      <c r="K65" s="932"/>
      <c r="L65" s="933"/>
    </row>
    <row r="66" spans="2:12" x14ac:dyDescent="0.25">
      <c r="B66" s="931"/>
      <c r="C66" s="932"/>
      <c r="D66" s="932"/>
      <c r="E66" s="932"/>
      <c r="F66" s="932"/>
      <c r="G66" s="933"/>
      <c r="H66" s="931"/>
      <c r="I66" s="932"/>
      <c r="J66" s="932"/>
      <c r="K66" s="932"/>
      <c r="L66" s="933"/>
    </row>
    <row r="67" spans="2:12" ht="45.75" customHeight="1" thickBot="1" x14ac:dyDescent="0.3">
      <c r="B67" s="931"/>
      <c r="C67" s="932"/>
      <c r="D67" s="932"/>
      <c r="E67" s="932"/>
      <c r="F67" s="932"/>
      <c r="G67" s="933"/>
      <c r="H67" s="931"/>
      <c r="I67" s="932"/>
      <c r="J67" s="932"/>
      <c r="K67" s="932"/>
      <c r="L67" s="933"/>
    </row>
    <row r="68" spans="2:12" x14ac:dyDescent="0.25">
      <c r="B68" s="934" t="s">
        <v>1131</v>
      </c>
      <c r="C68" s="935"/>
      <c r="D68" s="935"/>
      <c r="E68" s="935"/>
      <c r="F68" s="935"/>
      <c r="G68" s="936"/>
      <c r="H68" s="940" t="s">
        <v>1132</v>
      </c>
      <c r="I68" s="941"/>
      <c r="J68" s="941"/>
      <c r="K68" s="941"/>
      <c r="L68" s="942"/>
    </row>
    <row r="69" spans="2:12" ht="45" customHeight="1" thickBot="1" x14ac:dyDescent="0.3">
      <c r="B69" s="937"/>
      <c r="C69" s="938"/>
      <c r="D69" s="938"/>
      <c r="E69" s="938"/>
      <c r="F69" s="938"/>
      <c r="G69" s="939"/>
      <c r="H69" s="943"/>
      <c r="I69" s="944"/>
      <c r="J69" s="944"/>
      <c r="K69" s="944"/>
      <c r="L69" s="945"/>
    </row>
    <row r="70" spans="2:12" x14ac:dyDescent="0.25">
      <c r="B70" s="946" t="s">
        <v>799</v>
      </c>
      <c r="C70" s="947"/>
      <c r="D70" s="947"/>
      <c r="E70" s="947"/>
      <c r="F70" s="947"/>
      <c r="G70" s="948"/>
      <c r="H70" s="946" t="s">
        <v>800</v>
      </c>
      <c r="I70" s="947"/>
      <c r="J70" s="947"/>
      <c r="K70" s="947"/>
      <c r="L70" s="948"/>
    </row>
    <row r="71" spans="2:12" x14ac:dyDescent="0.25">
      <c r="B71" s="931"/>
      <c r="C71" s="932"/>
      <c r="D71" s="932"/>
      <c r="E71" s="932"/>
      <c r="F71" s="932"/>
      <c r="G71" s="933"/>
      <c r="H71" s="931"/>
      <c r="I71" s="932"/>
      <c r="J71" s="932"/>
      <c r="K71" s="932"/>
      <c r="L71" s="933"/>
    </row>
    <row r="72" spans="2:12" x14ac:dyDescent="0.25">
      <c r="B72" s="931"/>
      <c r="C72" s="932"/>
      <c r="D72" s="932"/>
      <c r="E72" s="932"/>
      <c r="F72" s="932"/>
      <c r="G72" s="933"/>
      <c r="H72" s="931"/>
      <c r="I72" s="932"/>
      <c r="J72" s="932"/>
      <c r="K72" s="932"/>
      <c r="L72" s="933"/>
    </row>
    <row r="73" spans="2:12" x14ac:dyDescent="0.25">
      <c r="B73" s="931"/>
      <c r="C73" s="932"/>
      <c r="D73" s="932"/>
      <c r="E73" s="932"/>
      <c r="F73" s="932"/>
      <c r="G73" s="933"/>
      <c r="H73" s="931"/>
      <c r="I73" s="932"/>
      <c r="J73" s="932"/>
      <c r="K73" s="932"/>
      <c r="L73" s="933"/>
    </row>
    <row r="74" spans="2:12" x14ac:dyDescent="0.25">
      <c r="B74" s="931"/>
      <c r="C74" s="932"/>
      <c r="D74" s="932"/>
      <c r="E74" s="932"/>
      <c r="F74" s="932"/>
      <c r="G74" s="933"/>
      <c r="H74" s="931"/>
      <c r="I74" s="932"/>
      <c r="J74" s="932"/>
      <c r="K74" s="932"/>
      <c r="L74" s="933"/>
    </row>
    <row r="75" spans="2:12" x14ac:dyDescent="0.25">
      <c r="B75" s="931"/>
      <c r="C75" s="932"/>
      <c r="D75" s="932"/>
      <c r="E75" s="932"/>
      <c r="F75" s="932"/>
      <c r="G75" s="933"/>
      <c r="H75" s="931"/>
      <c r="I75" s="932"/>
      <c r="J75" s="932"/>
      <c r="K75" s="932"/>
      <c r="L75" s="933"/>
    </row>
    <row r="76" spans="2:12" x14ac:dyDescent="0.25">
      <c r="B76" s="931"/>
      <c r="C76" s="932"/>
      <c r="D76" s="932"/>
      <c r="E76" s="932"/>
      <c r="F76" s="932"/>
      <c r="G76" s="933"/>
      <c r="H76" s="931"/>
      <c r="I76" s="932"/>
      <c r="J76" s="932"/>
      <c r="K76" s="932"/>
      <c r="L76" s="933"/>
    </row>
    <row r="77" spans="2:12" x14ac:dyDescent="0.25">
      <c r="B77" s="931"/>
      <c r="C77" s="932"/>
      <c r="D77" s="932"/>
      <c r="E77" s="932"/>
      <c r="F77" s="932"/>
      <c r="G77" s="933"/>
      <c r="H77" s="931"/>
      <c r="I77" s="932"/>
      <c r="J77" s="932"/>
      <c r="K77" s="932"/>
      <c r="L77" s="933"/>
    </row>
    <row r="78" spans="2:12" x14ac:dyDescent="0.25">
      <c r="B78" s="931"/>
      <c r="C78" s="932"/>
      <c r="D78" s="932"/>
      <c r="E78" s="932"/>
      <c r="F78" s="932"/>
      <c r="G78" s="933"/>
      <c r="H78" s="931"/>
      <c r="I78" s="932"/>
      <c r="J78" s="932"/>
      <c r="K78" s="932"/>
      <c r="L78" s="933"/>
    </row>
    <row r="79" spans="2:12" x14ac:dyDescent="0.25">
      <c r="B79" s="931"/>
      <c r="C79" s="932"/>
      <c r="D79" s="932"/>
      <c r="E79" s="932"/>
      <c r="F79" s="932"/>
      <c r="G79" s="933"/>
      <c r="H79" s="931"/>
      <c r="I79" s="932"/>
      <c r="J79" s="932"/>
      <c r="K79" s="932"/>
      <c r="L79" s="933"/>
    </row>
    <row r="80" spans="2:12" x14ac:dyDescent="0.25">
      <c r="B80" s="931"/>
      <c r="C80" s="932"/>
      <c r="D80" s="932"/>
      <c r="E80" s="932"/>
      <c r="F80" s="932"/>
      <c r="G80" s="933"/>
      <c r="H80" s="931"/>
      <c r="I80" s="932"/>
      <c r="J80" s="932"/>
      <c r="K80" s="932"/>
      <c r="L80" s="933"/>
    </row>
    <row r="81" spans="2:12" x14ac:dyDescent="0.25">
      <c r="B81" s="931"/>
      <c r="C81" s="932"/>
      <c r="D81" s="932"/>
      <c r="E81" s="932"/>
      <c r="F81" s="932"/>
      <c r="G81" s="933"/>
      <c r="H81" s="931"/>
      <c r="I81" s="932"/>
      <c r="J81" s="932"/>
      <c r="K81" s="932"/>
      <c r="L81" s="933"/>
    </row>
    <row r="82" spans="2:12" x14ac:dyDescent="0.25">
      <c r="B82" s="931"/>
      <c r="C82" s="932"/>
      <c r="D82" s="932"/>
      <c r="E82" s="932"/>
      <c r="F82" s="932"/>
      <c r="G82" s="933"/>
      <c r="H82" s="931"/>
      <c r="I82" s="932"/>
      <c r="J82" s="932"/>
      <c r="K82" s="932"/>
      <c r="L82" s="933"/>
    </row>
    <row r="83" spans="2:12" ht="47.25" customHeight="1" thickBot="1" x14ac:dyDescent="0.3">
      <c r="B83" s="931"/>
      <c r="C83" s="932"/>
      <c r="D83" s="932"/>
      <c r="E83" s="932"/>
      <c r="F83" s="932"/>
      <c r="G83" s="933"/>
      <c r="H83" s="931"/>
      <c r="I83" s="932"/>
      <c r="J83" s="932"/>
      <c r="K83" s="932"/>
      <c r="L83" s="933"/>
    </row>
    <row r="84" spans="2:12" x14ac:dyDescent="0.25">
      <c r="B84" s="934" t="s">
        <v>1133</v>
      </c>
      <c r="C84" s="935"/>
      <c r="D84" s="935"/>
      <c r="E84" s="935"/>
      <c r="F84" s="935"/>
      <c r="G84" s="936"/>
      <c r="H84" s="940" t="s">
        <v>1132</v>
      </c>
      <c r="I84" s="941"/>
      <c r="J84" s="941"/>
      <c r="K84" s="941"/>
      <c r="L84" s="942"/>
    </row>
    <row r="85" spans="2:12" ht="15.75" thickBot="1" x14ac:dyDescent="0.3">
      <c r="B85" s="937"/>
      <c r="C85" s="938"/>
      <c r="D85" s="938"/>
      <c r="E85" s="938"/>
      <c r="F85" s="938"/>
      <c r="G85" s="939"/>
      <c r="H85" s="943"/>
      <c r="I85" s="944"/>
      <c r="J85" s="944"/>
      <c r="K85" s="944"/>
      <c r="L85" s="945"/>
    </row>
    <row r="86" spans="2:12" x14ac:dyDescent="0.25">
      <c r="B86" s="946" t="s">
        <v>799</v>
      </c>
      <c r="C86" s="947"/>
      <c r="D86" s="947"/>
      <c r="E86" s="947"/>
      <c r="F86" s="947"/>
      <c r="G86" s="948"/>
      <c r="H86" s="946" t="s">
        <v>800</v>
      </c>
      <c r="I86" s="947"/>
      <c r="J86" s="947"/>
      <c r="K86" s="947"/>
      <c r="L86" s="948"/>
    </row>
    <row r="87" spans="2:12" x14ac:dyDescent="0.25">
      <c r="B87" s="931"/>
      <c r="C87" s="932"/>
      <c r="D87" s="932"/>
      <c r="E87" s="932"/>
      <c r="F87" s="932"/>
      <c r="G87" s="933"/>
      <c r="H87" s="931"/>
      <c r="I87" s="932"/>
      <c r="J87" s="932"/>
      <c r="K87" s="932"/>
      <c r="L87" s="933"/>
    </row>
    <row r="88" spans="2:12" x14ac:dyDescent="0.25">
      <c r="B88" s="931"/>
      <c r="C88" s="932"/>
      <c r="D88" s="932"/>
      <c r="E88" s="932"/>
      <c r="F88" s="932"/>
      <c r="G88" s="933"/>
      <c r="H88" s="931"/>
      <c r="I88" s="932"/>
      <c r="J88" s="932"/>
      <c r="K88" s="932"/>
      <c r="L88" s="933"/>
    </row>
    <row r="89" spans="2:12" x14ac:dyDescent="0.25">
      <c r="B89" s="931"/>
      <c r="C89" s="932"/>
      <c r="D89" s="932"/>
      <c r="E89" s="932"/>
      <c r="F89" s="932"/>
      <c r="G89" s="933"/>
      <c r="H89" s="931"/>
      <c r="I89" s="932"/>
      <c r="J89" s="932"/>
      <c r="K89" s="932"/>
      <c r="L89" s="933"/>
    </row>
    <row r="90" spans="2:12" x14ac:dyDescent="0.25">
      <c r="B90" s="931"/>
      <c r="C90" s="932"/>
      <c r="D90" s="932"/>
      <c r="E90" s="932"/>
      <c r="F90" s="932"/>
      <c r="G90" s="933"/>
      <c r="H90" s="931"/>
      <c r="I90" s="932"/>
      <c r="J90" s="932"/>
      <c r="K90" s="932"/>
      <c r="L90" s="933"/>
    </row>
    <row r="91" spans="2:12" x14ac:dyDescent="0.25">
      <c r="B91" s="931"/>
      <c r="C91" s="932"/>
      <c r="D91" s="932"/>
      <c r="E91" s="932"/>
      <c r="F91" s="932"/>
      <c r="G91" s="933"/>
      <c r="H91" s="931"/>
      <c r="I91" s="932"/>
      <c r="J91" s="932"/>
      <c r="K91" s="932"/>
      <c r="L91" s="933"/>
    </row>
    <row r="92" spans="2:12" x14ac:dyDescent="0.25">
      <c r="B92" s="931"/>
      <c r="C92" s="932"/>
      <c r="D92" s="932"/>
      <c r="E92" s="932"/>
      <c r="F92" s="932"/>
      <c r="G92" s="933"/>
      <c r="H92" s="931"/>
      <c r="I92" s="932"/>
      <c r="J92" s="932"/>
      <c r="K92" s="932"/>
      <c r="L92" s="933"/>
    </row>
    <row r="93" spans="2:12" x14ac:dyDescent="0.25">
      <c r="B93" s="931"/>
      <c r="C93" s="932"/>
      <c r="D93" s="932"/>
      <c r="E93" s="932"/>
      <c r="F93" s="932"/>
      <c r="G93" s="933"/>
      <c r="H93" s="931"/>
      <c r="I93" s="932"/>
      <c r="J93" s="932"/>
      <c r="K93" s="932"/>
      <c r="L93" s="933"/>
    </row>
    <row r="94" spans="2:12" x14ac:dyDescent="0.25">
      <c r="B94" s="931"/>
      <c r="C94" s="932"/>
      <c r="D94" s="932"/>
      <c r="E94" s="932"/>
      <c r="F94" s="932"/>
      <c r="G94" s="933"/>
      <c r="H94" s="931"/>
      <c r="I94" s="932"/>
      <c r="J94" s="932"/>
      <c r="K94" s="932"/>
      <c r="L94" s="933"/>
    </row>
    <row r="95" spans="2:12" x14ac:dyDescent="0.25">
      <c r="B95" s="931"/>
      <c r="C95" s="932"/>
      <c r="D95" s="932"/>
      <c r="E95" s="932"/>
      <c r="F95" s="932"/>
      <c r="G95" s="933"/>
      <c r="H95" s="931"/>
      <c r="I95" s="932"/>
      <c r="J95" s="932"/>
      <c r="K95" s="932"/>
      <c r="L95" s="933"/>
    </row>
    <row r="96" spans="2:12" x14ac:dyDescent="0.25">
      <c r="B96" s="931"/>
      <c r="C96" s="932"/>
      <c r="D96" s="932"/>
      <c r="E96" s="932"/>
      <c r="F96" s="932"/>
      <c r="G96" s="933"/>
      <c r="H96" s="931"/>
      <c r="I96" s="932"/>
      <c r="J96" s="932"/>
      <c r="K96" s="932"/>
      <c r="L96" s="933"/>
    </row>
    <row r="97" spans="2:12" x14ac:dyDescent="0.25">
      <c r="B97" s="931"/>
      <c r="C97" s="932"/>
      <c r="D97" s="932"/>
      <c r="E97" s="932"/>
      <c r="F97" s="932"/>
      <c r="G97" s="933"/>
      <c r="H97" s="931"/>
      <c r="I97" s="932"/>
      <c r="J97" s="932"/>
      <c r="K97" s="932"/>
      <c r="L97" s="933"/>
    </row>
    <row r="98" spans="2:12" x14ac:dyDescent="0.25">
      <c r="B98" s="931"/>
      <c r="C98" s="932"/>
      <c r="D98" s="932"/>
      <c r="E98" s="932"/>
      <c r="F98" s="932"/>
      <c r="G98" s="933"/>
      <c r="H98" s="931"/>
      <c r="I98" s="932"/>
      <c r="J98" s="932"/>
      <c r="K98" s="932"/>
      <c r="L98" s="933"/>
    </row>
    <row r="99" spans="2:12" ht="47.25" customHeight="1" thickBot="1" x14ac:dyDescent="0.3">
      <c r="B99" s="931"/>
      <c r="C99" s="932"/>
      <c r="D99" s="932"/>
      <c r="E99" s="932"/>
      <c r="F99" s="932"/>
      <c r="G99" s="933"/>
      <c r="H99" s="931"/>
      <c r="I99" s="932"/>
      <c r="J99" s="932"/>
      <c r="K99" s="932"/>
      <c r="L99" s="933"/>
    </row>
    <row r="100" spans="2:12" x14ac:dyDescent="0.25">
      <c r="B100" s="934" t="s">
        <v>1134</v>
      </c>
      <c r="C100" s="935"/>
      <c r="D100" s="935"/>
      <c r="E100" s="935"/>
      <c r="F100" s="935"/>
      <c r="G100" s="936"/>
      <c r="H100" s="940" t="s">
        <v>1135</v>
      </c>
      <c r="I100" s="941"/>
      <c r="J100" s="941"/>
      <c r="K100" s="941"/>
      <c r="L100" s="942"/>
    </row>
    <row r="101" spans="2:12" ht="15.75" thickBot="1" x14ac:dyDescent="0.3">
      <c r="B101" s="937"/>
      <c r="C101" s="938"/>
      <c r="D101" s="938"/>
      <c r="E101" s="938"/>
      <c r="F101" s="938"/>
      <c r="G101" s="939"/>
      <c r="H101" s="943"/>
      <c r="I101" s="944"/>
      <c r="J101" s="944"/>
      <c r="K101" s="944"/>
      <c r="L101" s="945"/>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17"/>
  <sheetViews>
    <sheetView view="pageBreakPreview" zoomScaleNormal="85" zoomScaleSheetLayoutView="100" zoomScalePageLayoutView="110" workbookViewId="0">
      <selection activeCell="R117" sqref="R117"/>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60">
        <v>43936</v>
      </c>
      <c r="G3" s="917" t="s">
        <v>435</v>
      </c>
      <c r="H3" s="918"/>
      <c r="I3" s="919"/>
      <c r="J3" s="955">
        <v>43942</v>
      </c>
      <c r="K3" s="918"/>
      <c r="L3" s="919"/>
    </row>
    <row r="4" spans="2:12" ht="24.95" customHeight="1" x14ac:dyDescent="0.25">
      <c r="B4" s="923" t="s">
        <v>384</v>
      </c>
      <c r="C4" s="924"/>
      <c r="D4" s="924"/>
      <c r="E4" s="924"/>
      <c r="F4" s="924"/>
      <c r="G4" s="924"/>
      <c r="H4" s="925"/>
      <c r="I4" s="165" t="s">
        <v>753</v>
      </c>
      <c r="J4" s="165" t="s">
        <v>2</v>
      </c>
      <c r="K4" s="929" t="s">
        <v>0</v>
      </c>
      <c r="L4" s="930"/>
    </row>
    <row r="5" spans="2:12" ht="24.95" customHeight="1" x14ac:dyDescent="0.25">
      <c r="B5" s="926"/>
      <c r="C5" s="927"/>
      <c r="D5" s="927"/>
      <c r="E5" s="927"/>
      <c r="F5" s="927"/>
      <c r="G5" s="927"/>
      <c r="H5" s="928"/>
      <c r="I5" s="132" t="s">
        <v>754</v>
      </c>
      <c r="J5" s="165">
        <v>2</v>
      </c>
      <c r="K5" s="929" t="s">
        <v>436</v>
      </c>
      <c r="L5" s="930"/>
    </row>
    <row r="6" spans="2:12" ht="15.75" customHeight="1" x14ac:dyDescent="0.25">
      <c r="B6" s="931" t="s">
        <v>656</v>
      </c>
      <c r="C6" s="932"/>
      <c r="D6" s="932"/>
      <c r="E6" s="932"/>
      <c r="F6" s="932"/>
      <c r="G6" s="933"/>
      <c r="H6" s="931" t="s">
        <v>657</v>
      </c>
      <c r="I6" s="932"/>
      <c r="J6" s="932"/>
      <c r="K6" s="932"/>
      <c r="L6" s="933"/>
    </row>
    <row r="7" spans="2:12" x14ac:dyDescent="0.25">
      <c r="B7" s="931"/>
      <c r="C7" s="932"/>
      <c r="D7" s="932"/>
      <c r="E7" s="932"/>
      <c r="F7" s="932"/>
      <c r="G7" s="933"/>
      <c r="H7" s="931"/>
      <c r="I7" s="932"/>
      <c r="J7" s="932"/>
      <c r="K7" s="932"/>
      <c r="L7" s="933"/>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3" x14ac:dyDescent="0.25">
      <c r="B17" s="931"/>
      <c r="C17" s="932"/>
      <c r="D17" s="932"/>
      <c r="E17" s="932"/>
      <c r="F17" s="932"/>
      <c r="G17" s="933"/>
      <c r="H17" s="931"/>
      <c r="I17" s="932"/>
      <c r="J17" s="932"/>
      <c r="K17" s="932"/>
      <c r="L17" s="933"/>
    </row>
    <row r="18" spans="2:13" x14ac:dyDescent="0.25">
      <c r="B18" s="931"/>
      <c r="C18" s="932"/>
      <c r="D18" s="932"/>
      <c r="E18" s="932"/>
      <c r="F18" s="932"/>
      <c r="G18" s="933"/>
      <c r="H18" s="931"/>
      <c r="I18" s="932"/>
      <c r="J18" s="932"/>
      <c r="K18" s="932"/>
      <c r="L18" s="933"/>
    </row>
    <row r="19" spans="2:13" ht="15.75" thickBot="1" x14ac:dyDescent="0.3">
      <c r="B19" s="931"/>
      <c r="C19" s="932"/>
      <c r="D19" s="932"/>
      <c r="E19" s="932"/>
      <c r="F19" s="932"/>
      <c r="G19" s="933"/>
      <c r="H19" s="931"/>
      <c r="I19" s="932"/>
      <c r="J19" s="932"/>
      <c r="K19" s="932"/>
      <c r="L19" s="933"/>
    </row>
    <row r="20" spans="2:13" ht="16.149999999999999" customHeight="1" x14ac:dyDescent="0.25">
      <c r="B20" s="949" t="s">
        <v>1069</v>
      </c>
      <c r="C20" s="950"/>
      <c r="D20" s="950"/>
      <c r="E20" s="950"/>
      <c r="F20" s="950"/>
      <c r="G20" s="951"/>
      <c r="H20" s="956" t="s">
        <v>1065</v>
      </c>
      <c r="I20" s="956"/>
      <c r="J20" s="956"/>
      <c r="K20" s="956"/>
      <c r="L20" s="956"/>
      <c r="M20" s="956"/>
    </row>
    <row r="21" spans="2:13" ht="18" customHeight="1" thickBot="1" x14ac:dyDescent="0.3">
      <c r="B21" s="952"/>
      <c r="C21" s="953"/>
      <c r="D21" s="953"/>
      <c r="E21" s="953"/>
      <c r="F21" s="953"/>
      <c r="G21" s="954"/>
      <c r="H21" s="956"/>
      <c r="I21" s="956"/>
      <c r="J21" s="956"/>
      <c r="K21" s="956"/>
      <c r="L21" s="956"/>
      <c r="M21" s="956"/>
    </row>
    <row r="22" spans="2:13" ht="15.75" customHeight="1" x14ac:dyDescent="0.25">
      <c r="B22" s="946" t="s">
        <v>797</v>
      </c>
      <c r="C22" s="947"/>
      <c r="D22" s="947"/>
      <c r="E22" s="947"/>
      <c r="F22" s="947"/>
      <c r="G22" s="948"/>
      <c r="H22" s="946" t="s">
        <v>798</v>
      </c>
      <c r="I22" s="947"/>
      <c r="J22" s="947"/>
      <c r="K22" s="947"/>
      <c r="L22" s="948"/>
    </row>
    <row r="23" spans="2:13" x14ac:dyDescent="0.25">
      <c r="B23" s="931"/>
      <c r="C23" s="932"/>
      <c r="D23" s="932"/>
      <c r="E23" s="932"/>
      <c r="F23" s="932"/>
      <c r="G23" s="933"/>
      <c r="H23" s="931"/>
      <c r="I23" s="932"/>
      <c r="J23" s="932"/>
      <c r="K23" s="932"/>
      <c r="L23" s="933"/>
    </row>
    <row r="24" spans="2:13" x14ac:dyDescent="0.25">
      <c r="B24" s="931"/>
      <c r="C24" s="932"/>
      <c r="D24" s="932"/>
      <c r="E24" s="932"/>
      <c r="F24" s="932"/>
      <c r="G24" s="933"/>
      <c r="H24" s="931"/>
      <c r="I24" s="932"/>
      <c r="J24" s="932"/>
      <c r="K24" s="932"/>
      <c r="L24" s="933"/>
    </row>
    <row r="25" spans="2:13" x14ac:dyDescent="0.25">
      <c r="B25" s="931"/>
      <c r="C25" s="932"/>
      <c r="D25" s="932"/>
      <c r="E25" s="932"/>
      <c r="F25" s="932"/>
      <c r="G25" s="933"/>
      <c r="H25" s="931"/>
      <c r="I25" s="932"/>
      <c r="J25" s="932"/>
      <c r="K25" s="932"/>
      <c r="L25" s="933"/>
    </row>
    <row r="26" spans="2:13" x14ac:dyDescent="0.25">
      <c r="B26" s="931"/>
      <c r="C26" s="932"/>
      <c r="D26" s="932"/>
      <c r="E26" s="932"/>
      <c r="F26" s="932"/>
      <c r="G26" s="933"/>
      <c r="H26" s="931"/>
      <c r="I26" s="932"/>
      <c r="J26" s="932"/>
      <c r="K26" s="932"/>
      <c r="L26" s="933"/>
    </row>
    <row r="27" spans="2:13" x14ac:dyDescent="0.25">
      <c r="B27" s="931"/>
      <c r="C27" s="932"/>
      <c r="D27" s="932"/>
      <c r="E27" s="932"/>
      <c r="F27" s="932"/>
      <c r="G27" s="933"/>
      <c r="H27" s="931"/>
      <c r="I27" s="932"/>
      <c r="J27" s="932"/>
      <c r="K27" s="932"/>
      <c r="L27" s="933"/>
    </row>
    <row r="28" spans="2:13" x14ac:dyDescent="0.25">
      <c r="B28" s="931"/>
      <c r="C28" s="932"/>
      <c r="D28" s="932"/>
      <c r="E28" s="932"/>
      <c r="F28" s="932"/>
      <c r="G28" s="933"/>
      <c r="H28" s="931"/>
      <c r="I28" s="932"/>
      <c r="J28" s="932"/>
      <c r="K28" s="932"/>
      <c r="L28" s="933"/>
    </row>
    <row r="29" spans="2:13" x14ac:dyDescent="0.25">
      <c r="B29" s="931"/>
      <c r="C29" s="932"/>
      <c r="D29" s="932"/>
      <c r="E29" s="932"/>
      <c r="F29" s="932"/>
      <c r="G29" s="933"/>
      <c r="H29" s="931"/>
      <c r="I29" s="932"/>
      <c r="J29" s="932"/>
      <c r="K29" s="932"/>
      <c r="L29" s="933"/>
    </row>
    <row r="30" spans="2:13" x14ac:dyDescent="0.25">
      <c r="B30" s="931"/>
      <c r="C30" s="932"/>
      <c r="D30" s="932"/>
      <c r="E30" s="932"/>
      <c r="F30" s="932"/>
      <c r="G30" s="933"/>
      <c r="H30" s="931"/>
      <c r="I30" s="932"/>
      <c r="J30" s="932"/>
      <c r="K30" s="932"/>
      <c r="L30" s="933"/>
    </row>
    <row r="31" spans="2:13" x14ac:dyDescent="0.25">
      <c r="B31" s="931"/>
      <c r="C31" s="932"/>
      <c r="D31" s="932"/>
      <c r="E31" s="932"/>
      <c r="F31" s="932"/>
      <c r="G31" s="933"/>
      <c r="H31" s="931"/>
      <c r="I31" s="932"/>
      <c r="J31" s="932"/>
      <c r="K31" s="932"/>
      <c r="L31" s="933"/>
    </row>
    <row r="32" spans="2:13" x14ac:dyDescent="0.25">
      <c r="B32" s="931"/>
      <c r="C32" s="932"/>
      <c r="D32" s="932"/>
      <c r="E32" s="932"/>
      <c r="F32" s="932"/>
      <c r="G32" s="933"/>
      <c r="H32" s="931"/>
      <c r="I32" s="932"/>
      <c r="J32" s="932"/>
      <c r="K32" s="932"/>
      <c r="L32" s="933"/>
    </row>
    <row r="33" spans="2:13" x14ac:dyDescent="0.25">
      <c r="B33" s="931"/>
      <c r="C33" s="932"/>
      <c r="D33" s="932"/>
      <c r="E33" s="932"/>
      <c r="F33" s="932"/>
      <c r="G33" s="933"/>
      <c r="H33" s="931"/>
      <c r="I33" s="932"/>
      <c r="J33" s="932"/>
      <c r="K33" s="932"/>
      <c r="L33" s="933"/>
    </row>
    <row r="34" spans="2:13" x14ac:dyDescent="0.25">
      <c r="B34" s="931"/>
      <c r="C34" s="932"/>
      <c r="D34" s="932"/>
      <c r="E34" s="932"/>
      <c r="F34" s="932"/>
      <c r="G34" s="933"/>
      <c r="H34" s="931"/>
      <c r="I34" s="932"/>
      <c r="J34" s="932"/>
      <c r="K34" s="932"/>
      <c r="L34" s="933"/>
    </row>
    <row r="35" spans="2:13" ht="15.75" thickBot="1" x14ac:dyDescent="0.3">
      <c r="B35" s="931"/>
      <c r="C35" s="932"/>
      <c r="D35" s="932"/>
      <c r="E35" s="932"/>
      <c r="F35" s="932"/>
      <c r="G35" s="933"/>
      <c r="H35" s="931"/>
      <c r="I35" s="932"/>
      <c r="J35" s="932"/>
      <c r="K35" s="932"/>
      <c r="L35" s="933"/>
    </row>
    <row r="36" spans="2:13" ht="21.6" customHeight="1" x14ac:dyDescent="0.25">
      <c r="B36" s="949" t="s">
        <v>1068</v>
      </c>
      <c r="C36" s="950"/>
      <c r="D36" s="950"/>
      <c r="E36" s="950"/>
      <c r="F36" s="950"/>
      <c r="G36" s="951"/>
      <c r="H36" s="957" t="s">
        <v>1068</v>
      </c>
      <c r="I36" s="956"/>
      <c r="J36" s="956"/>
      <c r="K36" s="956"/>
      <c r="L36" s="956"/>
      <c r="M36" s="958"/>
    </row>
    <row r="37" spans="2:13" ht="26.45" customHeight="1" thickBot="1" x14ac:dyDescent="0.3">
      <c r="B37" s="952"/>
      <c r="C37" s="953"/>
      <c r="D37" s="953"/>
      <c r="E37" s="953"/>
      <c r="F37" s="953"/>
      <c r="G37" s="954"/>
      <c r="H37" s="952"/>
      <c r="I37" s="953"/>
      <c r="J37" s="953"/>
      <c r="K37" s="953"/>
      <c r="L37" s="953"/>
      <c r="M37" s="954"/>
    </row>
    <row r="38" spans="2:13" x14ac:dyDescent="0.25">
      <c r="B38" s="946" t="s">
        <v>799</v>
      </c>
      <c r="C38" s="947"/>
      <c r="D38" s="947"/>
      <c r="E38" s="947"/>
      <c r="F38" s="947"/>
      <c r="G38" s="948"/>
      <c r="H38" s="946" t="s">
        <v>800</v>
      </c>
      <c r="I38" s="947"/>
      <c r="J38" s="947"/>
      <c r="K38" s="947"/>
      <c r="L38" s="948"/>
    </row>
    <row r="39" spans="2:13" x14ac:dyDescent="0.25">
      <c r="B39" s="931"/>
      <c r="C39" s="932"/>
      <c r="D39" s="932"/>
      <c r="E39" s="932"/>
      <c r="F39" s="932"/>
      <c r="G39" s="933"/>
      <c r="H39" s="931"/>
      <c r="I39" s="932"/>
      <c r="J39" s="932"/>
      <c r="K39" s="932"/>
      <c r="L39" s="933"/>
    </row>
    <row r="40" spans="2:13" x14ac:dyDescent="0.25">
      <c r="B40" s="931"/>
      <c r="C40" s="932"/>
      <c r="D40" s="932"/>
      <c r="E40" s="932"/>
      <c r="F40" s="932"/>
      <c r="G40" s="933"/>
      <c r="H40" s="931"/>
      <c r="I40" s="932"/>
      <c r="J40" s="932"/>
      <c r="K40" s="932"/>
      <c r="L40" s="933"/>
    </row>
    <row r="41" spans="2:13" x14ac:dyDescent="0.25">
      <c r="B41" s="931"/>
      <c r="C41" s="932"/>
      <c r="D41" s="932"/>
      <c r="E41" s="932"/>
      <c r="F41" s="932"/>
      <c r="G41" s="933"/>
      <c r="H41" s="931"/>
      <c r="I41" s="932"/>
      <c r="J41" s="932"/>
      <c r="K41" s="932"/>
      <c r="L41" s="933"/>
    </row>
    <row r="42" spans="2:13" x14ac:dyDescent="0.25">
      <c r="B42" s="931"/>
      <c r="C42" s="932"/>
      <c r="D42" s="932"/>
      <c r="E42" s="932"/>
      <c r="F42" s="932"/>
      <c r="G42" s="933"/>
      <c r="H42" s="931"/>
      <c r="I42" s="932"/>
      <c r="J42" s="932"/>
      <c r="K42" s="932"/>
      <c r="L42" s="933"/>
    </row>
    <row r="43" spans="2:13" x14ac:dyDescent="0.25">
      <c r="B43" s="931"/>
      <c r="C43" s="932"/>
      <c r="D43" s="932"/>
      <c r="E43" s="932"/>
      <c r="F43" s="932"/>
      <c r="G43" s="933"/>
      <c r="H43" s="931"/>
      <c r="I43" s="932"/>
      <c r="J43" s="932"/>
      <c r="K43" s="932"/>
      <c r="L43" s="933"/>
    </row>
    <row r="44" spans="2:13" x14ac:dyDescent="0.25">
      <c r="B44" s="931"/>
      <c r="C44" s="932"/>
      <c r="D44" s="932"/>
      <c r="E44" s="932"/>
      <c r="F44" s="932"/>
      <c r="G44" s="933"/>
      <c r="H44" s="931"/>
      <c r="I44" s="932"/>
      <c r="J44" s="932"/>
      <c r="K44" s="932"/>
      <c r="L44" s="933"/>
    </row>
    <row r="45" spans="2:13" x14ac:dyDescent="0.25">
      <c r="B45" s="931"/>
      <c r="C45" s="932"/>
      <c r="D45" s="932"/>
      <c r="E45" s="932"/>
      <c r="F45" s="932"/>
      <c r="G45" s="933"/>
      <c r="H45" s="931"/>
      <c r="I45" s="932"/>
      <c r="J45" s="932"/>
      <c r="K45" s="932"/>
      <c r="L45" s="933"/>
    </row>
    <row r="46" spans="2:13" x14ac:dyDescent="0.25">
      <c r="B46" s="931"/>
      <c r="C46" s="932"/>
      <c r="D46" s="932"/>
      <c r="E46" s="932"/>
      <c r="F46" s="932"/>
      <c r="G46" s="933"/>
      <c r="H46" s="931"/>
      <c r="I46" s="932"/>
      <c r="J46" s="932"/>
      <c r="K46" s="932"/>
      <c r="L46" s="933"/>
    </row>
    <row r="47" spans="2:13" x14ac:dyDescent="0.25">
      <c r="B47" s="931"/>
      <c r="C47" s="932"/>
      <c r="D47" s="932"/>
      <c r="E47" s="932"/>
      <c r="F47" s="932"/>
      <c r="G47" s="933"/>
      <c r="H47" s="931"/>
      <c r="I47" s="932"/>
      <c r="J47" s="932"/>
      <c r="K47" s="932"/>
      <c r="L47" s="933"/>
    </row>
    <row r="48" spans="2:13" x14ac:dyDescent="0.25">
      <c r="B48" s="931"/>
      <c r="C48" s="932"/>
      <c r="D48" s="932"/>
      <c r="E48" s="932"/>
      <c r="F48" s="932"/>
      <c r="G48" s="933"/>
      <c r="H48" s="931"/>
      <c r="I48" s="932"/>
      <c r="J48" s="932"/>
      <c r="K48" s="932"/>
      <c r="L48" s="933"/>
    </row>
    <row r="49" spans="2:13" x14ac:dyDescent="0.25">
      <c r="B49" s="931"/>
      <c r="C49" s="932"/>
      <c r="D49" s="932"/>
      <c r="E49" s="932"/>
      <c r="F49" s="932"/>
      <c r="G49" s="933"/>
      <c r="H49" s="931"/>
      <c r="I49" s="932"/>
      <c r="J49" s="932"/>
      <c r="K49" s="932"/>
      <c r="L49" s="933"/>
    </row>
    <row r="50" spans="2:13" x14ac:dyDescent="0.25">
      <c r="B50" s="931"/>
      <c r="C50" s="932"/>
      <c r="D50" s="932"/>
      <c r="E50" s="932"/>
      <c r="F50" s="932"/>
      <c r="G50" s="933"/>
      <c r="H50" s="931"/>
      <c r="I50" s="932"/>
      <c r="J50" s="932"/>
      <c r="K50" s="932"/>
      <c r="L50" s="933"/>
    </row>
    <row r="51" spans="2:13" ht="15.75" thickBot="1" x14ac:dyDescent="0.3">
      <c r="B51" s="931"/>
      <c r="C51" s="932"/>
      <c r="D51" s="932"/>
      <c r="E51" s="932"/>
      <c r="F51" s="932"/>
      <c r="G51" s="933"/>
      <c r="H51" s="931"/>
      <c r="I51" s="932"/>
      <c r="J51" s="932"/>
      <c r="K51" s="932"/>
      <c r="L51" s="933"/>
    </row>
    <row r="52" spans="2:13" ht="20.45" customHeight="1" x14ac:dyDescent="0.25">
      <c r="B52" s="949" t="s">
        <v>1067</v>
      </c>
      <c r="C52" s="950"/>
      <c r="D52" s="950"/>
      <c r="E52" s="950"/>
      <c r="F52" s="950"/>
      <c r="G52" s="951"/>
      <c r="H52" s="949" t="s">
        <v>1068</v>
      </c>
      <c r="I52" s="950"/>
      <c r="J52" s="950"/>
      <c r="K52" s="950"/>
      <c r="L52" s="950"/>
      <c r="M52" s="951"/>
    </row>
    <row r="53" spans="2:13" ht="25.9" customHeight="1" thickBot="1" x14ac:dyDescent="0.3">
      <c r="B53" s="952"/>
      <c r="C53" s="953"/>
      <c r="D53" s="953"/>
      <c r="E53" s="953"/>
      <c r="F53" s="953"/>
      <c r="G53" s="954"/>
      <c r="H53" s="952"/>
      <c r="I53" s="953"/>
      <c r="J53" s="953"/>
      <c r="K53" s="953"/>
      <c r="L53" s="953"/>
      <c r="M53" s="954"/>
    </row>
    <row r="54" spans="2:13" x14ac:dyDescent="0.25">
      <c r="B54" s="946" t="s">
        <v>799</v>
      </c>
      <c r="C54" s="947"/>
      <c r="D54" s="947"/>
      <c r="E54" s="947"/>
      <c r="F54" s="947"/>
      <c r="G54" s="948"/>
      <c r="H54" s="946" t="s">
        <v>800</v>
      </c>
      <c r="I54" s="947"/>
      <c r="J54" s="947"/>
      <c r="K54" s="947"/>
      <c r="L54" s="948"/>
    </row>
    <row r="55" spans="2:13" x14ac:dyDescent="0.25">
      <c r="B55" s="931"/>
      <c r="C55" s="932"/>
      <c r="D55" s="932"/>
      <c r="E55" s="932"/>
      <c r="F55" s="932"/>
      <c r="G55" s="933"/>
      <c r="H55" s="931"/>
      <c r="I55" s="932"/>
      <c r="J55" s="932"/>
      <c r="K55" s="932"/>
      <c r="L55" s="933"/>
    </row>
    <row r="56" spans="2:13" x14ac:dyDescent="0.25">
      <c r="B56" s="931"/>
      <c r="C56" s="932"/>
      <c r="D56" s="932"/>
      <c r="E56" s="932"/>
      <c r="F56" s="932"/>
      <c r="G56" s="933"/>
      <c r="H56" s="931"/>
      <c r="I56" s="932"/>
      <c r="J56" s="932"/>
      <c r="K56" s="932"/>
      <c r="L56" s="933"/>
    </row>
    <row r="57" spans="2:13" x14ac:dyDescent="0.25">
      <c r="B57" s="931"/>
      <c r="C57" s="932"/>
      <c r="D57" s="932"/>
      <c r="E57" s="932"/>
      <c r="F57" s="932"/>
      <c r="G57" s="933"/>
      <c r="H57" s="931"/>
      <c r="I57" s="932"/>
      <c r="J57" s="932"/>
      <c r="K57" s="932"/>
      <c r="L57" s="933"/>
    </row>
    <row r="58" spans="2:13" x14ac:dyDescent="0.25">
      <c r="B58" s="931"/>
      <c r="C58" s="932"/>
      <c r="D58" s="932"/>
      <c r="E58" s="932"/>
      <c r="F58" s="932"/>
      <c r="G58" s="933"/>
      <c r="H58" s="931"/>
      <c r="I58" s="932"/>
      <c r="J58" s="932"/>
      <c r="K58" s="932"/>
      <c r="L58" s="933"/>
    </row>
    <row r="59" spans="2:13" x14ac:dyDescent="0.25">
      <c r="B59" s="931"/>
      <c r="C59" s="932"/>
      <c r="D59" s="932"/>
      <c r="E59" s="932"/>
      <c r="F59" s="932"/>
      <c r="G59" s="933"/>
      <c r="H59" s="931"/>
      <c r="I59" s="932"/>
      <c r="J59" s="932"/>
      <c r="K59" s="932"/>
      <c r="L59" s="933"/>
    </row>
    <row r="60" spans="2:13" x14ac:dyDescent="0.25">
      <c r="B60" s="931"/>
      <c r="C60" s="932"/>
      <c r="D60" s="932"/>
      <c r="E60" s="932"/>
      <c r="F60" s="932"/>
      <c r="G60" s="933"/>
      <c r="H60" s="931"/>
      <c r="I60" s="932"/>
      <c r="J60" s="932"/>
      <c r="K60" s="932"/>
      <c r="L60" s="933"/>
    </row>
    <row r="61" spans="2:13" x14ac:dyDescent="0.25">
      <c r="B61" s="931"/>
      <c r="C61" s="932"/>
      <c r="D61" s="932"/>
      <c r="E61" s="932"/>
      <c r="F61" s="932"/>
      <c r="G61" s="933"/>
      <c r="H61" s="931"/>
      <c r="I61" s="932"/>
      <c r="J61" s="932"/>
      <c r="K61" s="932"/>
      <c r="L61" s="933"/>
    </row>
    <row r="62" spans="2:13" x14ac:dyDescent="0.25">
      <c r="B62" s="931"/>
      <c r="C62" s="932"/>
      <c r="D62" s="932"/>
      <c r="E62" s="932"/>
      <c r="F62" s="932"/>
      <c r="G62" s="933"/>
      <c r="H62" s="931"/>
      <c r="I62" s="932"/>
      <c r="J62" s="932"/>
      <c r="K62" s="932"/>
      <c r="L62" s="933"/>
    </row>
    <row r="63" spans="2:13" x14ac:dyDescent="0.25">
      <c r="B63" s="931"/>
      <c r="C63" s="932"/>
      <c r="D63" s="932"/>
      <c r="E63" s="932"/>
      <c r="F63" s="932"/>
      <c r="G63" s="933"/>
      <c r="H63" s="931"/>
      <c r="I63" s="932"/>
      <c r="J63" s="932"/>
      <c r="K63" s="932"/>
      <c r="L63" s="933"/>
    </row>
    <row r="64" spans="2:13" x14ac:dyDescent="0.25">
      <c r="B64" s="931"/>
      <c r="C64" s="932"/>
      <c r="D64" s="932"/>
      <c r="E64" s="932"/>
      <c r="F64" s="932"/>
      <c r="G64" s="933"/>
      <c r="H64" s="931"/>
      <c r="I64" s="932"/>
      <c r="J64" s="932"/>
      <c r="K64" s="932"/>
      <c r="L64" s="933"/>
    </row>
    <row r="65" spans="2:13" x14ac:dyDescent="0.25">
      <c r="B65" s="931"/>
      <c r="C65" s="932"/>
      <c r="D65" s="932"/>
      <c r="E65" s="932"/>
      <c r="F65" s="932"/>
      <c r="G65" s="933"/>
      <c r="H65" s="931"/>
      <c r="I65" s="932"/>
      <c r="J65" s="932"/>
      <c r="K65" s="932"/>
      <c r="L65" s="933"/>
    </row>
    <row r="66" spans="2:13" x14ac:dyDescent="0.25">
      <c r="B66" s="931"/>
      <c r="C66" s="932"/>
      <c r="D66" s="932"/>
      <c r="E66" s="932"/>
      <c r="F66" s="932"/>
      <c r="G66" s="933"/>
      <c r="H66" s="931"/>
      <c r="I66" s="932"/>
      <c r="J66" s="932"/>
      <c r="K66" s="932"/>
      <c r="L66" s="933"/>
    </row>
    <row r="67" spans="2:13" ht="15.75" thickBot="1" x14ac:dyDescent="0.3">
      <c r="B67" s="931"/>
      <c r="C67" s="932"/>
      <c r="D67" s="932"/>
      <c r="E67" s="932"/>
      <c r="F67" s="932"/>
      <c r="G67" s="933"/>
      <c r="H67" s="931"/>
      <c r="I67" s="932"/>
      <c r="J67" s="932"/>
      <c r="K67" s="932"/>
      <c r="L67" s="933"/>
    </row>
    <row r="68" spans="2:13" ht="17.45" customHeight="1" x14ac:dyDescent="0.25">
      <c r="B68" s="949" t="s">
        <v>1065</v>
      </c>
      <c r="C68" s="950"/>
      <c r="D68" s="950"/>
      <c r="E68" s="950"/>
      <c r="F68" s="950"/>
      <c r="G68" s="951"/>
      <c r="H68" s="949" t="s">
        <v>1066</v>
      </c>
      <c r="I68" s="950"/>
      <c r="J68" s="950"/>
      <c r="K68" s="950"/>
      <c r="L68" s="950"/>
      <c r="M68" s="951"/>
    </row>
    <row r="69" spans="2:13" ht="17.45" customHeight="1" thickBot="1" x14ac:dyDescent="0.3">
      <c r="B69" s="952"/>
      <c r="C69" s="953"/>
      <c r="D69" s="953"/>
      <c r="E69" s="953"/>
      <c r="F69" s="953"/>
      <c r="G69" s="954"/>
      <c r="H69" s="952"/>
      <c r="I69" s="953"/>
      <c r="J69" s="953"/>
      <c r="K69" s="953"/>
      <c r="L69" s="953"/>
      <c r="M69" s="954"/>
    </row>
    <row r="70" spans="2:13" x14ac:dyDescent="0.25">
      <c r="B70" s="946" t="s">
        <v>799</v>
      </c>
      <c r="C70" s="947"/>
      <c r="D70" s="947"/>
      <c r="E70" s="947"/>
      <c r="F70" s="947"/>
      <c r="G70" s="948"/>
      <c r="H70" s="946" t="s">
        <v>800</v>
      </c>
      <c r="I70" s="947"/>
      <c r="J70" s="947"/>
      <c r="K70" s="947"/>
      <c r="L70" s="948"/>
    </row>
    <row r="71" spans="2:13" x14ac:dyDescent="0.25">
      <c r="B71" s="931"/>
      <c r="C71" s="932"/>
      <c r="D71" s="932"/>
      <c r="E71" s="932"/>
      <c r="F71" s="932"/>
      <c r="G71" s="933"/>
      <c r="H71" s="931"/>
      <c r="I71" s="932"/>
      <c r="J71" s="932"/>
      <c r="K71" s="932"/>
      <c r="L71" s="933"/>
    </row>
    <row r="72" spans="2:13" x14ac:dyDescent="0.25">
      <c r="B72" s="931"/>
      <c r="C72" s="932"/>
      <c r="D72" s="932"/>
      <c r="E72" s="932"/>
      <c r="F72" s="932"/>
      <c r="G72" s="933"/>
      <c r="H72" s="931"/>
      <c r="I72" s="932"/>
      <c r="J72" s="932"/>
      <c r="K72" s="932"/>
      <c r="L72" s="933"/>
    </row>
    <row r="73" spans="2:13" x14ac:dyDescent="0.25">
      <c r="B73" s="931"/>
      <c r="C73" s="932"/>
      <c r="D73" s="932"/>
      <c r="E73" s="932"/>
      <c r="F73" s="932"/>
      <c r="G73" s="933"/>
      <c r="H73" s="931"/>
      <c r="I73" s="932"/>
      <c r="J73" s="932"/>
      <c r="K73" s="932"/>
      <c r="L73" s="933"/>
    </row>
    <row r="74" spans="2:13" x14ac:dyDescent="0.25">
      <c r="B74" s="931"/>
      <c r="C74" s="932"/>
      <c r="D74" s="932"/>
      <c r="E74" s="932"/>
      <c r="F74" s="932"/>
      <c r="G74" s="933"/>
      <c r="H74" s="931"/>
      <c r="I74" s="932"/>
      <c r="J74" s="932"/>
      <c r="K74" s="932"/>
      <c r="L74" s="933"/>
    </row>
    <row r="75" spans="2:13" x14ac:dyDescent="0.25">
      <c r="B75" s="931"/>
      <c r="C75" s="932"/>
      <c r="D75" s="932"/>
      <c r="E75" s="932"/>
      <c r="F75" s="932"/>
      <c r="G75" s="933"/>
      <c r="H75" s="931"/>
      <c r="I75" s="932"/>
      <c r="J75" s="932"/>
      <c r="K75" s="932"/>
      <c r="L75" s="933"/>
    </row>
    <row r="76" spans="2:13" x14ac:dyDescent="0.25">
      <c r="B76" s="931"/>
      <c r="C76" s="932"/>
      <c r="D76" s="932"/>
      <c r="E76" s="932"/>
      <c r="F76" s="932"/>
      <c r="G76" s="933"/>
      <c r="H76" s="931"/>
      <c r="I76" s="932"/>
      <c r="J76" s="932"/>
      <c r="K76" s="932"/>
      <c r="L76" s="933"/>
    </row>
    <row r="77" spans="2:13" x14ac:dyDescent="0.25">
      <c r="B77" s="931"/>
      <c r="C77" s="932"/>
      <c r="D77" s="932"/>
      <c r="E77" s="932"/>
      <c r="F77" s="932"/>
      <c r="G77" s="933"/>
      <c r="H77" s="931"/>
      <c r="I77" s="932"/>
      <c r="J77" s="932"/>
      <c r="K77" s="932"/>
      <c r="L77" s="933"/>
    </row>
    <row r="78" spans="2:13" x14ac:dyDescent="0.25">
      <c r="B78" s="931"/>
      <c r="C78" s="932"/>
      <c r="D78" s="932"/>
      <c r="E78" s="932"/>
      <c r="F78" s="932"/>
      <c r="G78" s="933"/>
      <c r="H78" s="931"/>
      <c r="I78" s="932"/>
      <c r="J78" s="932"/>
      <c r="K78" s="932"/>
      <c r="L78" s="933"/>
    </row>
    <row r="79" spans="2:13" x14ac:dyDescent="0.25">
      <c r="B79" s="931"/>
      <c r="C79" s="932"/>
      <c r="D79" s="932"/>
      <c r="E79" s="932"/>
      <c r="F79" s="932"/>
      <c r="G79" s="933"/>
      <c r="H79" s="931"/>
      <c r="I79" s="932"/>
      <c r="J79" s="932"/>
      <c r="K79" s="932"/>
      <c r="L79" s="933"/>
    </row>
    <row r="80" spans="2:13" x14ac:dyDescent="0.25">
      <c r="B80" s="931"/>
      <c r="C80" s="932"/>
      <c r="D80" s="932"/>
      <c r="E80" s="932"/>
      <c r="F80" s="932"/>
      <c r="G80" s="933"/>
      <c r="H80" s="931"/>
      <c r="I80" s="932"/>
      <c r="J80" s="932"/>
      <c r="K80" s="932"/>
      <c r="L80" s="933"/>
    </row>
    <row r="81" spans="2:13" x14ac:dyDescent="0.25">
      <c r="B81" s="931"/>
      <c r="C81" s="932"/>
      <c r="D81" s="932"/>
      <c r="E81" s="932"/>
      <c r="F81" s="932"/>
      <c r="G81" s="933"/>
      <c r="H81" s="931"/>
      <c r="I81" s="932"/>
      <c r="J81" s="932"/>
      <c r="K81" s="932"/>
      <c r="L81" s="933"/>
    </row>
    <row r="82" spans="2:13" x14ac:dyDescent="0.25">
      <c r="B82" s="931"/>
      <c r="C82" s="932"/>
      <c r="D82" s="932"/>
      <c r="E82" s="932"/>
      <c r="F82" s="932"/>
      <c r="G82" s="933"/>
      <c r="H82" s="931"/>
      <c r="I82" s="932"/>
      <c r="J82" s="932"/>
      <c r="K82" s="932"/>
      <c r="L82" s="933"/>
    </row>
    <row r="83" spans="2:13" ht="15.75" thickBot="1" x14ac:dyDescent="0.3">
      <c r="B83" s="931"/>
      <c r="C83" s="932"/>
      <c r="D83" s="932"/>
      <c r="E83" s="932"/>
      <c r="F83" s="932"/>
      <c r="G83" s="933"/>
      <c r="H83" s="931"/>
      <c r="I83" s="932"/>
      <c r="J83" s="932"/>
      <c r="K83" s="932"/>
      <c r="L83" s="933"/>
    </row>
    <row r="84" spans="2:13" x14ac:dyDescent="0.25">
      <c r="B84" s="949" t="s">
        <v>1063</v>
      </c>
      <c r="C84" s="950"/>
      <c r="D84" s="950"/>
      <c r="E84" s="950"/>
      <c r="F84" s="950"/>
      <c r="G84" s="951"/>
      <c r="H84" s="949" t="s">
        <v>1064</v>
      </c>
      <c r="I84" s="950"/>
      <c r="J84" s="950"/>
      <c r="K84" s="950"/>
      <c r="L84" s="950"/>
      <c r="M84" s="951"/>
    </row>
    <row r="85" spans="2:13" ht="15.75" thickBot="1" x14ac:dyDescent="0.3">
      <c r="B85" s="952"/>
      <c r="C85" s="953"/>
      <c r="D85" s="953"/>
      <c r="E85" s="953"/>
      <c r="F85" s="953"/>
      <c r="G85" s="954"/>
      <c r="H85" s="952"/>
      <c r="I85" s="953"/>
      <c r="J85" s="953"/>
      <c r="K85" s="953"/>
      <c r="L85" s="953"/>
      <c r="M85" s="954"/>
    </row>
    <row r="86" spans="2:13" x14ac:dyDescent="0.25">
      <c r="B86" s="946" t="s">
        <v>799</v>
      </c>
      <c r="C86" s="947"/>
      <c r="D86" s="947"/>
      <c r="E86" s="947"/>
      <c r="F86" s="947"/>
      <c r="G86" s="948"/>
      <c r="H86" s="946" t="s">
        <v>800</v>
      </c>
      <c r="I86" s="947"/>
      <c r="J86" s="947"/>
      <c r="K86" s="947"/>
      <c r="L86" s="948"/>
    </row>
    <row r="87" spans="2:13" x14ac:dyDescent="0.25">
      <c r="B87" s="931"/>
      <c r="C87" s="932"/>
      <c r="D87" s="932"/>
      <c r="E87" s="932"/>
      <c r="F87" s="932"/>
      <c r="G87" s="933"/>
      <c r="H87" s="931"/>
      <c r="I87" s="932"/>
      <c r="J87" s="932"/>
      <c r="K87" s="932"/>
      <c r="L87" s="933"/>
    </row>
    <row r="88" spans="2:13" x14ac:dyDescent="0.25">
      <c r="B88" s="931"/>
      <c r="C88" s="932"/>
      <c r="D88" s="932"/>
      <c r="E88" s="932"/>
      <c r="F88" s="932"/>
      <c r="G88" s="933"/>
      <c r="H88" s="931"/>
      <c r="I88" s="932"/>
      <c r="J88" s="932"/>
      <c r="K88" s="932"/>
      <c r="L88" s="933"/>
    </row>
    <row r="89" spans="2:13" x14ac:dyDescent="0.25">
      <c r="B89" s="931"/>
      <c r="C89" s="932"/>
      <c r="D89" s="932"/>
      <c r="E89" s="932"/>
      <c r="F89" s="932"/>
      <c r="G89" s="933"/>
      <c r="H89" s="931"/>
      <c r="I89" s="932"/>
      <c r="J89" s="932"/>
      <c r="K89" s="932"/>
      <c r="L89" s="933"/>
    </row>
    <row r="90" spans="2:13" x14ac:dyDescent="0.25">
      <c r="B90" s="931"/>
      <c r="C90" s="932"/>
      <c r="D90" s="932"/>
      <c r="E90" s="932"/>
      <c r="F90" s="932"/>
      <c r="G90" s="933"/>
      <c r="H90" s="931"/>
      <c r="I90" s="932"/>
      <c r="J90" s="932"/>
      <c r="K90" s="932"/>
      <c r="L90" s="933"/>
    </row>
    <row r="91" spans="2:13" x14ac:dyDescent="0.25">
      <c r="B91" s="931"/>
      <c r="C91" s="932"/>
      <c r="D91" s="932"/>
      <c r="E91" s="932"/>
      <c r="F91" s="932"/>
      <c r="G91" s="933"/>
      <c r="H91" s="931"/>
      <c r="I91" s="932"/>
      <c r="J91" s="932"/>
      <c r="K91" s="932"/>
      <c r="L91" s="933"/>
    </row>
    <row r="92" spans="2:13" x14ac:dyDescent="0.25">
      <c r="B92" s="931"/>
      <c r="C92" s="932"/>
      <c r="D92" s="932"/>
      <c r="E92" s="932"/>
      <c r="F92" s="932"/>
      <c r="G92" s="933"/>
      <c r="H92" s="931"/>
      <c r="I92" s="932"/>
      <c r="J92" s="932"/>
      <c r="K92" s="932"/>
      <c r="L92" s="933"/>
    </row>
    <row r="93" spans="2:13" x14ac:dyDescent="0.25">
      <c r="B93" s="931"/>
      <c r="C93" s="932"/>
      <c r="D93" s="932"/>
      <c r="E93" s="932"/>
      <c r="F93" s="932"/>
      <c r="G93" s="933"/>
      <c r="H93" s="931"/>
      <c r="I93" s="932"/>
      <c r="J93" s="932"/>
      <c r="K93" s="932"/>
      <c r="L93" s="933"/>
    </row>
    <row r="94" spans="2:13" x14ac:dyDescent="0.25">
      <c r="B94" s="931"/>
      <c r="C94" s="932"/>
      <c r="D94" s="932"/>
      <c r="E94" s="932"/>
      <c r="F94" s="932"/>
      <c r="G94" s="933"/>
      <c r="H94" s="931"/>
      <c r="I94" s="932"/>
      <c r="J94" s="932"/>
      <c r="K94" s="932"/>
      <c r="L94" s="933"/>
    </row>
    <row r="95" spans="2:13" x14ac:dyDescent="0.25">
      <c r="B95" s="931"/>
      <c r="C95" s="932"/>
      <c r="D95" s="932"/>
      <c r="E95" s="932"/>
      <c r="F95" s="932"/>
      <c r="G95" s="933"/>
      <c r="H95" s="931"/>
      <c r="I95" s="932"/>
      <c r="J95" s="932"/>
      <c r="K95" s="932"/>
      <c r="L95" s="933"/>
    </row>
    <row r="96" spans="2:13" x14ac:dyDescent="0.25">
      <c r="B96" s="931"/>
      <c r="C96" s="932"/>
      <c r="D96" s="932"/>
      <c r="E96" s="932"/>
      <c r="F96" s="932"/>
      <c r="G96" s="933"/>
      <c r="H96" s="931"/>
      <c r="I96" s="932"/>
      <c r="J96" s="932"/>
      <c r="K96" s="932"/>
      <c r="L96" s="933"/>
    </row>
    <row r="97" spans="2:12" x14ac:dyDescent="0.25">
      <c r="B97" s="931"/>
      <c r="C97" s="932"/>
      <c r="D97" s="932"/>
      <c r="E97" s="932"/>
      <c r="F97" s="932"/>
      <c r="G97" s="933"/>
      <c r="H97" s="931"/>
      <c r="I97" s="932"/>
      <c r="J97" s="932"/>
      <c r="K97" s="932"/>
      <c r="L97" s="933"/>
    </row>
    <row r="98" spans="2:12" x14ac:dyDescent="0.25">
      <c r="B98" s="931"/>
      <c r="C98" s="932"/>
      <c r="D98" s="932"/>
      <c r="E98" s="932"/>
      <c r="F98" s="932"/>
      <c r="G98" s="933"/>
      <c r="H98" s="931"/>
      <c r="I98" s="932"/>
      <c r="J98" s="932"/>
      <c r="K98" s="932"/>
      <c r="L98" s="933"/>
    </row>
    <row r="99" spans="2:12" ht="15.75" thickBot="1" x14ac:dyDescent="0.3">
      <c r="B99" s="931"/>
      <c r="C99" s="932"/>
      <c r="D99" s="932"/>
      <c r="E99" s="932"/>
      <c r="F99" s="932"/>
      <c r="G99" s="933"/>
      <c r="H99" s="931"/>
      <c r="I99" s="932"/>
      <c r="J99" s="932"/>
      <c r="K99" s="932"/>
      <c r="L99" s="933"/>
    </row>
    <row r="100" spans="2:12" x14ac:dyDescent="0.25">
      <c r="B100" s="959" t="s">
        <v>1070</v>
      </c>
      <c r="C100" s="959"/>
      <c r="D100" s="959"/>
      <c r="E100" s="959"/>
      <c r="F100" s="959"/>
      <c r="G100" s="960"/>
      <c r="H100" s="963" t="s">
        <v>1071</v>
      </c>
      <c r="I100" s="964"/>
      <c r="J100" s="964"/>
      <c r="K100" s="964"/>
      <c r="L100" s="965"/>
    </row>
    <row r="101" spans="2:12" ht="20.45" customHeight="1" thickBot="1" x14ac:dyDescent="0.3">
      <c r="B101" s="961"/>
      <c r="C101" s="961"/>
      <c r="D101" s="961"/>
      <c r="E101" s="961"/>
      <c r="F101" s="961"/>
      <c r="G101" s="962"/>
      <c r="H101" s="966"/>
      <c r="I101" s="967"/>
      <c r="J101" s="967"/>
      <c r="K101" s="967"/>
      <c r="L101" s="968"/>
    </row>
    <row r="102" spans="2:12" x14ac:dyDescent="0.25">
      <c r="B102" s="946" t="s">
        <v>799</v>
      </c>
      <c r="C102" s="947"/>
      <c r="D102" s="947"/>
      <c r="E102" s="947"/>
      <c r="F102" s="947"/>
      <c r="G102" s="948"/>
      <c r="H102" s="946" t="s">
        <v>800</v>
      </c>
      <c r="I102" s="947"/>
      <c r="J102" s="947"/>
      <c r="K102" s="947"/>
      <c r="L102" s="948"/>
    </row>
    <row r="103" spans="2:12" x14ac:dyDescent="0.25">
      <c r="B103" s="931"/>
      <c r="C103" s="932"/>
      <c r="D103" s="932"/>
      <c r="E103" s="932"/>
      <c r="F103" s="932"/>
      <c r="G103" s="933"/>
      <c r="H103" s="931"/>
      <c r="I103" s="932"/>
      <c r="J103" s="932"/>
      <c r="K103" s="932"/>
      <c r="L103" s="933"/>
    </row>
    <row r="104" spans="2:12" x14ac:dyDescent="0.25">
      <c r="B104" s="931"/>
      <c r="C104" s="932"/>
      <c r="D104" s="932"/>
      <c r="E104" s="932"/>
      <c r="F104" s="932"/>
      <c r="G104" s="933"/>
      <c r="H104" s="931"/>
      <c r="I104" s="932"/>
      <c r="J104" s="932"/>
      <c r="K104" s="932"/>
      <c r="L104" s="933"/>
    </row>
    <row r="105" spans="2:12" x14ac:dyDescent="0.25">
      <c r="B105" s="931"/>
      <c r="C105" s="932"/>
      <c r="D105" s="932"/>
      <c r="E105" s="932"/>
      <c r="F105" s="932"/>
      <c r="G105" s="933"/>
      <c r="H105" s="931"/>
      <c r="I105" s="932"/>
      <c r="J105" s="932"/>
      <c r="K105" s="932"/>
      <c r="L105" s="933"/>
    </row>
    <row r="106" spans="2:12" x14ac:dyDescent="0.25">
      <c r="B106" s="931"/>
      <c r="C106" s="932"/>
      <c r="D106" s="932"/>
      <c r="E106" s="932"/>
      <c r="F106" s="932"/>
      <c r="G106" s="933"/>
      <c r="H106" s="931"/>
      <c r="I106" s="932"/>
      <c r="J106" s="932"/>
      <c r="K106" s="932"/>
      <c r="L106" s="933"/>
    </row>
    <row r="107" spans="2:12" x14ac:dyDescent="0.25">
      <c r="B107" s="931"/>
      <c r="C107" s="932"/>
      <c r="D107" s="932"/>
      <c r="E107" s="932"/>
      <c r="F107" s="932"/>
      <c r="G107" s="933"/>
      <c r="H107" s="931"/>
      <c r="I107" s="932"/>
      <c r="J107" s="932"/>
      <c r="K107" s="932"/>
      <c r="L107" s="933"/>
    </row>
    <row r="108" spans="2:12" x14ac:dyDescent="0.25">
      <c r="B108" s="931"/>
      <c r="C108" s="932"/>
      <c r="D108" s="932"/>
      <c r="E108" s="932"/>
      <c r="F108" s="932"/>
      <c r="G108" s="933"/>
      <c r="H108" s="931"/>
      <c r="I108" s="932"/>
      <c r="J108" s="932"/>
      <c r="K108" s="932"/>
      <c r="L108" s="933"/>
    </row>
    <row r="109" spans="2:12" x14ac:dyDescent="0.25">
      <c r="B109" s="931"/>
      <c r="C109" s="932"/>
      <c r="D109" s="932"/>
      <c r="E109" s="932"/>
      <c r="F109" s="932"/>
      <c r="G109" s="933"/>
      <c r="H109" s="931"/>
      <c r="I109" s="932"/>
      <c r="J109" s="932"/>
      <c r="K109" s="932"/>
      <c r="L109" s="933"/>
    </row>
    <row r="110" spans="2:12" x14ac:dyDescent="0.25">
      <c r="B110" s="931"/>
      <c r="C110" s="932"/>
      <c r="D110" s="932"/>
      <c r="E110" s="932"/>
      <c r="F110" s="932"/>
      <c r="G110" s="933"/>
      <c r="H110" s="931"/>
      <c r="I110" s="932"/>
      <c r="J110" s="932"/>
      <c r="K110" s="932"/>
      <c r="L110" s="933"/>
    </row>
    <row r="111" spans="2:12" x14ac:dyDescent="0.25">
      <c r="B111" s="931"/>
      <c r="C111" s="932"/>
      <c r="D111" s="932"/>
      <c r="E111" s="932"/>
      <c r="F111" s="932"/>
      <c r="G111" s="933"/>
      <c r="H111" s="931"/>
      <c r="I111" s="932"/>
      <c r="J111" s="932"/>
      <c r="K111" s="932"/>
      <c r="L111" s="933"/>
    </row>
    <row r="112" spans="2:12" x14ac:dyDescent="0.25">
      <c r="B112" s="931"/>
      <c r="C112" s="932"/>
      <c r="D112" s="932"/>
      <c r="E112" s="932"/>
      <c r="F112" s="932"/>
      <c r="G112" s="933"/>
      <c r="H112" s="931"/>
      <c r="I112" s="932"/>
      <c r="J112" s="932"/>
      <c r="K112" s="932"/>
      <c r="L112" s="933"/>
    </row>
    <row r="113" spans="2:12" x14ac:dyDescent="0.25">
      <c r="B113" s="931"/>
      <c r="C113" s="932"/>
      <c r="D113" s="932"/>
      <c r="E113" s="932"/>
      <c r="F113" s="932"/>
      <c r="G113" s="933"/>
      <c r="H113" s="931"/>
      <c r="I113" s="932"/>
      <c r="J113" s="932"/>
      <c r="K113" s="932"/>
      <c r="L113" s="933"/>
    </row>
    <row r="114" spans="2:12" x14ac:dyDescent="0.25">
      <c r="B114" s="931"/>
      <c r="C114" s="932"/>
      <c r="D114" s="932"/>
      <c r="E114" s="932"/>
      <c r="F114" s="932"/>
      <c r="G114" s="933"/>
      <c r="H114" s="931"/>
      <c r="I114" s="932"/>
      <c r="J114" s="932"/>
      <c r="K114" s="932"/>
      <c r="L114" s="933"/>
    </row>
    <row r="115" spans="2:12" ht="15.75" thickBot="1" x14ac:dyDescent="0.3">
      <c r="B115" s="931"/>
      <c r="C115" s="932"/>
      <c r="D115" s="932"/>
      <c r="E115" s="932"/>
      <c r="F115" s="932"/>
      <c r="G115" s="933"/>
      <c r="H115" s="931"/>
      <c r="I115" s="932"/>
      <c r="J115" s="932"/>
      <c r="K115" s="932"/>
      <c r="L115" s="933"/>
    </row>
    <row r="116" spans="2:12" x14ac:dyDescent="0.25">
      <c r="B116" s="959" t="s">
        <v>1072</v>
      </c>
      <c r="C116" s="959"/>
      <c r="D116" s="959"/>
      <c r="E116" s="959"/>
      <c r="F116" s="959"/>
      <c r="G116" s="960"/>
      <c r="H116" s="963" t="s">
        <v>1073</v>
      </c>
      <c r="I116" s="964"/>
      <c r="J116" s="964"/>
      <c r="K116" s="964"/>
      <c r="L116" s="965"/>
    </row>
    <row r="117" spans="2:12" ht="15.75" thickBot="1" x14ac:dyDescent="0.3">
      <c r="B117" s="961"/>
      <c r="C117" s="961"/>
      <c r="D117" s="961"/>
      <c r="E117" s="961"/>
      <c r="F117" s="961"/>
      <c r="G117" s="962"/>
      <c r="H117" s="966"/>
      <c r="I117" s="967"/>
      <c r="J117" s="967"/>
      <c r="K117" s="967"/>
      <c r="L117" s="968"/>
    </row>
  </sheetData>
  <mergeCells count="35">
    <mergeCell ref="H68:M69"/>
    <mergeCell ref="H84:M85"/>
    <mergeCell ref="B100:G101"/>
    <mergeCell ref="H100:L101"/>
    <mergeCell ref="B102:G115"/>
    <mergeCell ref="H102:L115"/>
    <mergeCell ref="B68:G69"/>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zoomScaleNormal="100" zoomScaleSheetLayoutView="100" zoomScalePageLayoutView="110" workbookViewId="0">
      <selection activeCell="B21" sqref="B21:G2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60">
        <v>43935</v>
      </c>
      <c r="G3" s="917" t="s">
        <v>435</v>
      </c>
      <c r="H3" s="918"/>
      <c r="I3" s="919"/>
      <c r="J3" s="955">
        <v>43971</v>
      </c>
      <c r="K3" s="969"/>
      <c r="L3" s="970"/>
    </row>
    <row r="4" spans="2:12" ht="24.95" customHeight="1" x14ac:dyDescent="0.25">
      <c r="B4" s="923" t="s">
        <v>384</v>
      </c>
      <c r="C4" s="924"/>
      <c r="D4" s="924"/>
      <c r="E4" s="924"/>
      <c r="F4" s="924"/>
      <c r="G4" s="924"/>
      <c r="H4" s="925"/>
      <c r="I4" s="167" t="s">
        <v>753</v>
      </c>
      <c r="J4" s="167" t="s">
        <v>2</v>
      </c>
      <c r="K4" s="929" t="s">
        <v>0</v>
      </c>
      <c r="L4" s="930"/>
    </row>
    <row r="5" spans="2:12" ht="24.95" customHeight="1" thickBot="1" x14ac:dyDescent="0.3">
      <c r="B5" s="971"/>
      <c r="C5" s="972"/>
      <c r="D5" s="972"/>
      <c r="E5" s="972"/>
      <c r="F5" s="972"/>
      <c r="G5" s="972"/>
      <c r="H5" s="973"/>
      <c r="I5" s="127" t="s">
        <v>754</v>
      </c>
      <c r="J5" s="166">
        <v>2</v>
      </c>
      <c r="K5" s="974" t="s">
        <v>436</v>
      </c>
      <c r="L5" s="975"/>
    </row>
    <row r="6" spans="2:12" ht="24.95" customHeight="1" thickBot="1" x14ac:dyDescent="0.3">
      <c r="B6" s="976" t="s">
        <v>825</v>
      </c>
      <c r="C6" s="977"/>
      <c r="D6" s="977"/>
      <c r="E6" s="977"/>
      <c r="F6" s="977"/>
      <c r="G6" s="977"/>
      <c r="H6" s="977"/>
      <c r="I6" s="977"/>
      <c r="J6" s="977"/>
      <c r="K6" s="977"/>
      <c r="L6" s="978"/>
    </row>
    <row r="7" spans="2:12" ht="15.75" customHeight="1" x14ac:dyDescent="0.25">
      <c r="B7" s="931" t="s">
        <v>656</v>
      </c>
      <c r="C7" s="932"/>
      <c r="D7" s="932"/>
      <c r="E7" s="932"/>
      <c r="F7" s="932"/>
      <c r="G7" s="933"/>
      <c r="H7" s="931" t="s">
        <v>657</v>
      </c>
      <c r="I7" s="932"/>
      <c r="J7" s="932"/>
      <c r="K7" s="932"/>
      <c r="L7" s="933"/>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3" x14ac:dyDescent="0.25">
      <c r="B17" s="931"/>
      <c r="C17" s="932"/>
      <c r="D17" s="932"/>
      <c r="E17" s="932"/>
      <c r="F17" s="932"/>
      <c r="G17" s="933"/>
      <c r="H17" s="931"/>
      <c r="I17" s="932"/>
      <c r="J17" s="932"/>
      <c r="K17" s="932"/>
      <c r="L17" s="933"/>
    </row>
    <row r="18" spans="2:13" x14ac:dyDescent="0.25">
      <c r="B18" s="931"/>
      <c r="C18" s="932"/>
      <c r="D18" s="932"/>
      <c r="E18" s="932"/>
      <c r="F18" s="932"/>
      <c r="G18" s="933"/>
      <c r="H18" s="931"/>
      <c r="I18" s="932"/>
      <c r="J18" s="932"/>
      <c r="K18" s="932"/>
      <c r="L18" s="933"/>
    </row>
    <row r="19" spans="2:13" x14ac:dyDescent="0.25">
      <c r="B19" s="931"/>
      <c r="C19" s="932"/>
      <c r="D19" s="932"/>
      <c r="E19" s="932"/>
      <c r="F19" s="932"/>
      <c r="G19" s="933"/>
      <c r="H19" s="931"/>
      <c r="I19" s="932"/>
      <c r="J19" s="932"/>
      <c r="K19" s="932"/>
      <c r="L19" s="933"/>
    </row>
    <row r="20" spans="2:13" ht="15.75" thickBot="1" x14ac:dyDescent="0.3">
      <c r="B20" s="931"/>
      <c r="C20" s="932"/>
      <c r="D20" s="932"/>
      <c r="E20" s="932"/>
      <c r="F20" s="932"/>
      <c r="G20" s="933"/>
      <c r="H20" s="931"/>
      <c r="I20" s="932"/>
      <c r="J20" s="932"/>
      <c r="K20" s="932"/>
      <c r="L20" s="933"/>
    </row>
    <row r="21" spans="2:13" ht="15" customHeight="1" x14ac:dyDescent="0.25">
      <c r="B21" s="940" t="s">
        <v>977</v>
      </c>
      <c r="C21" s="941"/>
      <c r="D21" s="941"/>
      <c r="E21" s="941"/>
      <c r="F21" s="941"/>
      <c r="G21" s="942"/>
      <c r="H21" s="940" t="s">
        <v>978</v>
      </c>
      <c r="I21" s="941"/>
      <c r="J21" s="941"/>
      <c r="K21" s="941"/>
      <c r="L21" s="941"/>
      <c r="M21" s="942"/>
    </row>
    <row r="22" spans="2:13" ht="37.5" customHeight="1" thickBot="1" x14ac:dyDescent="0.3">
      <c r="B22" s="943"/>
      <c r="C22" s="944"/>
      <c r="D22" s="944"/>
      <c r="E22" s="944"/>
      <c r="F22" s="944"/>
      <c r="G22" s="945"/>
      <c r="H22" s="943"/>
      <c r="I22" s="944"/>
      <c r="J22" s="944"/>
      <c r="K22" s="944"/>
      <c r="L22" s="944"/>
      <c r="M22" s="945"/>
    </row>
    <row r="23" spans="2:13" ht="15.75" customHeight="1" x14ac:dyDescent="0.25">
      <c r="B23" s="946" t="s">
        <v>797</v>
      </c>
      <c r="C23" s="947"/>
      <c r="D23" s="947"/>
      <c r="E23" s="947"/>
      <c r="F23" s="947"/>
      <c r="G23" s="948"/>
      <c r="H23" s="946" t="s">
        <v>798</v>
      </c>
      <c r="I23" s="947"/>
      <c r="J23" s="947"/>
      <c r="K23" s="947"/>
      <c r="L23" s="948"/>
    </row>
    <row r="24" spans="2:13" x14ac:dyDescent="0.25">
      <c r="B24" s="931"/>
      <c r="C24" s="932"/>
      <c r="D24" s="932"/>
      <c r="E24" s="932"/>
      <c r="F24" s="932"/>
      <c r="G24" s="933"/>
      <c r="H24" s="931"/>
      <c r="I24" s="932"/>
      <c r="J24" s="932"/>
      <c r="K24" s="932"/>
      <c r="L24" s="933"/>
    </row>
    <row r="25" spans="2:13" x14ac:dyDescent="0.25">
      <c r="B25" s="931"/>
      <c r="C25" s="932"/>
      <c r="D25" s="932"/>
      <c r="E25" s="932"/>
      <c r="F25" s="932"/>
      <c r="G25" s="933"/>
      <c r="H25" s="931"/>
      <c r="I25" s="932"/>
      <c r="J25" s="932"/>
      <c r="K25" s="932"/>
      <c r="L25" s="933"/>
    </row>
    <row r="26" spans="2:13" x14ac:dyDescent="0.25">
      <c r="B26" s="931"/>
      <c r="C26" s="932"/>
      <c r="D26" s="932"/>
      <c r="E26" s="932"/>
      <c r="F26" s="932"/>
      <c r="G26" s="933"/>
      <c r="H26" s="931"/>
      <c r="I26" s="932"/>
      <c r="J26" s="932"/>
      <c r="K26" s="932"/>
      <c r="L26" s="933"/>
    </row>
    <row r="27" spans="2:13" x14ac:dyDescent="0.25">
      <c r="B27" s="931"/>
      <c r="C27" s="932"/>
      <c r="D27" s="932"/>
      <c r="E27" s="932"/>
      <c r="F27" s="932"/>
      <c r="G27" s="933"/>
      <c r="H27" s="931"/>
      <c r="I27" s="932"/>
      <c r="J27" s="932"/>
      <c r="K27" s="932"/>
      <c r="L27" s="933"/>
    </row>
    <row r="28" spans="2:13" x14ac:dyDescent="0.25">
      <c r="B28" s="931"/>
      <c r="C28" s="932"/>
      <c r="D28" s="932"/>
      <c r="E28" s="932"/>
      <c r="F28" s="932"/>
      <c r="G28" s="933"/>
      <c r="H28" s="931"/>
      <c r="I28" s="932"/>
      <c r="J28" s="932"/>
      <c r="K28" s="932"/>
      <c r="L28" s="933"/>
    </row>
    <row r="29" spans="2:13" x14ac:dyDescent="0.25">
      <c r="B29" s="931"/>
      <c r="C29" s="932"/>
      <c r="D29" s="932"/>
      <c r="E29" s="932"/>
      <c r="F29" s="932"/>
      <c r="G29" s="933"/>
      <c r="H29" s="931"/>
      <c r="I29" s="932"/>
      <c r="J29" s="932"/>
      <c r="K29" s="932"/>
      <c r="L29" s="933"/>
    </row>
    <row r="30" spans="2:13" x14ac:dyDescent="0.25">
      <c r="B30" s="931"/>
      <c r="C30" s="932"/>
      <c r="D30" s="932"/>
      <c r="E30" s="932"/>
      <c r="F30" s="932"/>
      <c r="G30" s="933"/>
      <c r="H30" s="931"/>
      <c r="I30" s="932"/>
      <c r="J30" s="932"/>
      <c r="K30" s="932"/>
      <c r="L30" s="933"/>
    </row>
    <row r="31" spans="2:13" x14ac:dyDescent="0.25">
      <c r="B31" s="931"/>
      <c r="C31" s="932"/>
      <c r="D31" s="932"/>
      <c r="E31" s="932"/>
      <c r="F31" s="932"/>
      <c r="G31" s="933"/>
      <c r="H31" s="931"/>
      <c r="I31" s="932"/>
      <c r="J31" s="932"/>
      <c r="K31" s="932"/>
      <c r="L31" s="933"/>
    </row>
    <row r="32" spans="2:13" x14ac:dyDescent="0.25">
      <c r="B32" s="931"/>
      <c r="C32" s="932"/>
      <c r="D32" s="932"/>
      <c r="E32" s="932"/>
      <c r="F32" s="932"/>
      <c r="G32" s="933"/>
      <c r="H32" s="931"/>
      <c r="I32" s="932"/>
      <c r="J32" s="932"/>
      <c r="K32" s="932"/>
      <c r="L32" s="933"/>
    </row>
    <row r="33" spans="2:13" x14ac:dyDescent="0.25">
      <c r="B33" s="931"/>
      <c r="C33" s="932"/>
      <c r="D33" s="932"/>
      <c r="E33" s="932"/>
      <c r="F33" s="932"/>
      <c r="G33" s="933"/>
      <c r="H33" s="931"/>
      <c r="I33" s="932"/>
      <c r="J33" s="932"/>
      <c r="K33" s="932"/>
      <c r="L33" s="933"/>
    </row>
    <row r="34" spans="2:13" x14ac:dyDescent="0.25">
      <c r="B34" s="931"/>
      <c r="C34" s="932"/>
      <c r="D34" s="932"/>
      <c r="E34" s="932"/>
      <c r="F34" s="932"/>
      <c r="G34" s="933"/>
      <c r="H34" s="931"/>
      <c r="I34" s="932"/>
      <c r="J34" s="932"/>
      <c r="K34" s="932"/>
      <c r="L34" s="933"/>
    </row>
    <row r="35" spans="2:13" x14ac:dyDescent="0.25">
      <c r="B35" s="931"/>
      <c r="C35" s="932"/>
      <c r="D35" s="932"/>
      <c r="E35" s="932"/>
      <c r="F35" s="932"/>
      <c r="G35" s="933"/>
      <c r="H35" s="931"/>
      <c r="I35" s="932"/>
      <c r="J35" s="932"/>
      <c r="K35" s="932"/>
      <c r="L35" s="933"/>
    </row>
    <row r="36" spans="2:13" ht="15.75" thickBot="1" x14ac:dyDescent="0.3">
      <c r="B36" s="931"/>
      <c r="C36" s="932"/>
      <c r="D36" s="932"/>
      <c r="E36" s="932"/>
      <c r="F36" s="932"/>
      <c r="G36" s="933"/>
      <c r="H36" s="931"/>
      <c r="I36" s="932"/>
      <c r="J36" s="932"/>
      <c r="K36" s="932"/>
      <c r="L36" s="933"/>
    </row>
    <row r="37" spans="2:13" ht="15" customHeight="1" x14ac:dyDescent="0.25">
      <c r="B37" s="940" t="s">
        <v>979</v>
      </c>
      <c r="C37" s="941"/>
      <c r="D37" s="941"/>
      <c r="E37" s="941"/>
      <c r="F37" s="941"/>
      <c r="G37" s="942"/>
      <c r="H37" s="940" t="s">
        <v>980</v>
      </c>
      <c r="I37" s="941"/>
      <c r="J37" s="941"/>
      <c r="K37" s="941"/>
      <c r="L37" s="941"/>
      <c r="M37" s="942"/>
    </row>
    <row r="38" spans="2:13" ht="33" customHeight="1" thickBot="1" x14ac:dyDescent="0.3">
      <c r="B38" s="943"/>
      <c r="C38" s="944"/>
      <c r="D38" s="944"/>
      <c r="E38" s="944"/>
      <c r="F38" s="944"/>
      <c r="G38" s="945"/>
      <c r="H38" s="943"/>
      <c r="I38" s="944"/>
      <c r="J38" s="944"/>
      <c r="K38" s="944"/>
      <c r="L38" s="944"/>
      <c r="M38" s="945"/>
    </row>
    <row r="39" spans="2:13" ht="26.25" customHeight="1" thickBot="1" x14ac:dyDescent="0.3">
      <c r="B39" s="979" t="s">
        <v>826</v>
      </c>
      <c r="C39" s="980"/>
      <c r="D39" s="980"/>
      <c r="E39" s="980"/>
      <c r="F39" s="980"/>
      <c r="G39" s="980"/>
      <c r="H39" s="980"/>
      <c r="I39" s="980"/>
      <c r="J39" s="980"/>
      <c r="K39" s="980"/>
      <c r="L39" s="981"/>
      <c r="M39" s="168"/>
    </row>
    <row r="40" spans="2:13" x14ac:dyDescent="0.25">
      <c r="B40" s="946" t="s">
        <v>799</v>
      </c>
      <c r="C40" s="947"/>
      <c r="D40" s="947"/>
      <c r="E40" s="947"/>
      <c r="F40" s="947"/>
      <c r="G40" s="948"/>
      <c r="H40" s="946" t="s">
        <v>800</v>
      </c>
      <c r="I40" s="947"/>
      <c r="J40" s="947"/>
      <c r="K40" s="947"/>
      <c r="L40" s="948"/>
    </row>
    <row r="41" spans="2:13" x14ac:dyDescent="0.25">
      <c r="B41" s="931"/>
      <c r="C41" s="932"/>
      <c r="D41" s="932"/>
      <c r="E41" s="932"/>
      <c r="F41" s="932"/>
      <c r="G41" s="933"/>
      <c r="H41" s="931"/>
      <c r="I41" s="932"/>
      <c r="J41" s="932"/>
      <c r="K41" s="932"/>
      <c r="L41" s="933"/>
    </row>
    <row r="42" spans="2:13" x14ac:dyDescent="0.25">
      <c r="B42" s="931"/>
      <c r="C42" s="932"/>
      <c r="D42" s="932"/>
      <c r="E42" s="932"/>
      <c r="F42" s="932"/>
      <c r="G42" s="933"/>
      <c r="H42" s="931"/>
      <c r="I42" s="932"/>
      <c r="J42" s="932"/>
      <c r="K42" s="932"/>
      <c r="L42" s="933"/>
    </row>
    <row r="43" spans="2:13" x14ac:dyDescent="0.25">
      <c r="B43" s="931"/>
      <c r="C43" s="932"/>
      <c r="D43" s="932"/>
      <c r="E43" s="932"/>
      <c r="F43" s="932"/>
      <c r="G43" s="933"/>
      <c r="H43" s="931"/>
      <c r="I43" s="932"/>
      <c r="J43" s="932"/>
      <c r="K43" s="932"/>
      <c r="L43" s="933"/>
    </row>
    <row r="44" spans="2:13" x14ac:dyDescent="0.25">
      <c r="B44" s="931"/>
      <c r="C44" s="932"/>
      <c r="D44" s="932"/>
      <c r="E44" s="932"/>
      <c r="F44" s="932"/>
      <c r="G44" s="933"/>
      <c r="H44" s="931"/>
      <c r="I44" s="932"/>
      <c r="J44" s="932"/>
      <c r="K44" s="932"/>
      <c r="L44" s="933"/>
    </row>
    <row r="45" spans="2:13" x14ac:dyDescent="0.25">
      <c r="B45" s="931"/>
      <c r="C45" s="932"/>
      <c r="D45" s="932"/>
      <c r="E45" s="932"/>
      <c r="F45" s="932"/>
      <c r="G45" s="933"/>
      <c r="H45" s="931"/>
      <c r="I45" s="932"/>
      <c r="J45" s="932"/>
      <c r="K45" s="932"/>
      <c r="L45" s="933"/>
    </row>
    <row r="46" spans="2:13" x14ac:dyDescent="0.25">
      <c r="B46" s="931"/>
      <c r="C46" s="932"/>
      <c r="D46" s="932"/>
      <c r="E46" s="932"/>
      <c r="F46" s="932"/>
      <c r="G46" s="933"/>
      <c r="H46" s="931"/>
      <c r="I46" s="932"/>
      <c r="J46" s="932"/>
      <c r="K46" s="932"/>
      <c r="L46" s="933"/>
    </row>
    <row r="47" spans="2:13" x14ac:dyDescent="0.25">
      <c r="B47" s="931"/>
      <c r="C47" s="932"/>
      <c r="D47" s="932"/>
      <c r="E47" s="932"/>
      <c r="F47" s="932"/>
      <c r="G47" s="933"/>
      <c r="H47" s="931"/>
      <c r="I47" s="932"/>
      <c r="J47" s="932"/>
      <c r="K47" s="932"/>
      <c r="L47" s="933"/>
    </row>
    <row r="48" spans="2:13" x14ac:dyDescent="0.25">
      <c r="B48" s="931"/>
      <c r="C48" s="932"/>
      <c r="D48" s="932"/>
      <c r="E48" s="932"/>
      <c r="F48" s="932"/>
      <c r="G48" s="933"/>
      <c r="H48" s="931"/>
      <c r="I48" s="932"/>
      <c r="J48" s="932"/>
      <c r="K48" s="932"/>
      <c r="L48" s="933"/>
    </row>
    <row r="49" spans="2:13" x14ac:dyDescent="0.25">
      <c r="B49" s="931"/>
      <c r="C49" s="932"/>
      <c r="D49" s="932"/>
      <c r="E49" s="932"/>
      <c r="F49" s="932"/>
      <c r="G49" s="933"/>
      <c r="H49" s="931"/>
      <c r="I49" s="932"/>
      <c r="J49" s="932"/>
      <c r="K49" s="932"/>
      <c r="L49" s="933"/>
    </row>
    <row r="50" spans="2:13" x14ac:dyDescent="0.25">
      <c r="B50" s="931"/>
      <c r="C50" s="932"/>
      <c r="D50" s="932"/>
      <c r="E50" s="932"/>
      <c r="F50" s="932"/>
      <c r="G50" s="933"/>
      <c r="H50" s="931"/>
      <c r="I50" s="932"/>
      <c r="J50" s="932"/>
      <c r="K50" s="932"/>
      <c r="L50" s="933"/>
    </row>
    <row r="51" spans="2:13" x14ac:dyDescent="0.25">
      <c r="B51" s="931"/>
      <c r="C51" s="932"/>
      <c r="D51" s="932"/>
      <c r="E51" s="932"/>
      <c r="F51" s="932"/>
      <c r="G51" s="933"/>
      <c r="H51" s="931"/>
      <c r="I51" s="932"/>
      <c r="J51" s="932"/>
      <c r="K51" s="932"/>
      <c r="L51" s="933"/>
    </row>
    <row r="52" spans="2:13" x14ac:dyDescent="0.25">
      <c r="B52" s="931"/>
      <c r="C52" s="932"/>
      <c r="D52" s="932"/>
      <c r="E52" s="932"/>
      <c r="F52" s="932"/>
      <c r="G52" s="933"/>
      <c r="H52" s="931"/>
      <c r="I52" s="932"/>
      <c r="J52" s="932"/>
      <c r="K52" s="932"/>
      <c r="L52" s="933"/>
    </row>
    <row r="53" spans="2:13" ht="15.75" thickBot="1" x14ac:dyDescent="0.3">
      <c r="B53" s="931"/>
      <c r="C53" s="932"/>
      <c r="D53" s="932"/>
      <c r="E53" s="932"/>
      <c r="F53" s="932"/>
      <c r="G53" s="933"/>
      <c r="H53" s="931"/>
      <c r="I53" s="932"/>
      <c r="J53" s="932"/>
      <c r="K53" s="932"/>
      <c r="L53" s="933"/>
    </row>
    <row r="54" spans="2:13" ht="15" customHeight="1" x14ac:dyDescent="0.25">
      <c r="B54" s="934" t="s">
        <v>981</v>
      </c>
      <c r="C54" s="935"/>
      <c r="D54" s="935"/>
      <c r="E54" s="935"/>
      <c r="F54" s="935"/>
      <c r="G54" s="936"/>
      <c r="H54" s="934" t="s">
        <v>982</v>
      </c>
      <c r="I54" s="935"/>
      <c r="J54" s="935"/>
      <c r="K54" s="935"/>
      <c r="L54" s="935"/>
      <c r="M54" s="936"/>
    </row>
    <row r="55" spans="2:13" ht="29.25" customHeight="1" thickBot="1" x14ac:dyDescent="0.3">
      <c r="B55" s="937"/>
      <c r="C55" s="938"/>
      <c r="D55" s="938"/>
      <c r="E55" s="938"/>
      <c r="F55" s="938"/>
      <c r="G55" s="939"/>
      <c r="H55" s="937"/>
      <c r="I55" s="938"/>
      <c r="J55" s="938"/>
      <c r="K55" s="938"/>
      <c r="L55" s="938"/>
      <c r="M55" s="939"/>
    </row>
    <row r="56" spans="2:13" ht="15" customHeight="1" x14ac:dyDescent="0.25">
      <c r="B56" s="946" t="s">
        <v>799</v>
      </c>
      <c r="C56" s="947"/>
      <c r="D56" s="947"/>
      <c r="E56" s="947"/>
      <c r="F56" s="947"/>
      <c r="G56" s="948"/>
      <c r="H56" s="946" t="s">
        <v>800</v>
      </c>
      <c r="I56" s="947"/>
      <c r="J56" s="947"/>
      <c r="K56" s="947"/>
      <c r="L56" s="948"/>
    </row>
    <row r="57" spans="2:13" ht="15" customHeight="1" x14ac:dyDescent="0.25">
      <c r="B57" s="931"/>
      <c r="C57" s="932"/>
      <c r="D57" s="932"/>
      <c r="E57" s="932"/>
      <c r="F57" s="932"/>
      <c r="G57" s="933"/>
      <c r="H57" s="931"/>
      <c r="I57" s="932"/>
      <c r="J57" s="932"/>
      <c r="K57" s="932"/>
      <c r="L57" s="933"/>
    </row>
    <row r="58" spans="2:13" ht="15" customHeight="1" x14ac:dyDescent="0.25">
      <c r="B58" s="931"/>
      <c r="C58" s="932"/>
      <c r="D58" s="932"/>
      <c r="E58" s="932"/>
      <c r="F58" s="932"/>
      <c r="G58" s="933"/>
      <c r="H58" s="931"/>
      <c r="I58" s="932"/>
      <c r="J58" s="932"/>
      <c r="K58" s="932"/>
      <c r="L58" s="933"/>
    </row>
    <row r="59" spans="2:13" ht="15" customHeight="1" x14ac:dyDescent="0.25">
      <c r="B59" s="931"/>
      <c r="C59" s="932"/>
      <c r="D59" s="932"/>
      <c r="E59" s="932"/>
      <c r="F59" s="932"/>
      <c r="G59" s="933"/>
      <c r="H59" s="931"/>
      <c r="I59" s="932"/>
      <c r="J59" s="932"/>
      <c r="K59" s="932"/>
      <c r="L59" s="933"/>
    </row>
    <row r="60" spans="2:13" ht="15" customHeight="1" x14ac:dyDescent="0.25">
      <c r="B60" s="931"/>
      <c r="C60" s="932"/>
      <c r="D60" s="932"/>
      <c r="E60" s="932"/>
      <c r="F60" s="932"/>
      <c r="G60" s="933"/>
      <c r="H60" s="931"/>
      <c r="I60" s="932"/>
      <c r="J60" s="932"/>
      <c r="K60" s="932"/>
      <c r="L60" s="933"/>
    </row>
    <row r="61" spans="2:13" ht="15" customHeight="1" x14ac:dyDescent="0.25">
      <c r="B61" s="931"/>
      <c r="C61" s="932"/>
      <c r="D61" s="932"/>
      <c r="E61" s="932"/>
      <c r="F61" s="932"/>
      <c r="G61" s="933"/>
      <c r="H61" s="931"/>
      <c r="I61" s="932"/>
      <c r="J61" s="932"/>
      <c r="K61" s="932"/>
      <c r="L61" s="933"/>
    </row>
    <row r="62" spans="2:13" ht="15" customHeight="1" x14ac:dyDescent="0.25">
      <c r="B62" s="931"/>
      <c r="C62" s="932"/>
      <c r="D62" s="932"/>
      <c r="E62" s="932"/>
      <c r="F62" s="932"/>
      <c r="G62" s="933"/>
      <c r="H62" s="931"/>
      <c r="I62" s="932"/>
      <c r="J62" s="932"/>
      <c r="K62" s="932"/>
      <c r="L62" s="933"/>
    </row>
    <row r="63" spans="2:13" ht="15" customHeight="1" x14ac:dyDescent="0.25">
      <c r="B63" s="931"/>
      <c r="C63" s="932"/>
      <c r="D63" s="932"/>
      <c r="E63" s="932"/>
      <c r="F63" s="932"/>
      <c r="G63" s="933"/>
      <c r="H63" s="931"/>
      <c r="I63" s="932"/>
      <c r="J63" s="932"/>
      <c r="K63" s="932"/>
      <c r="L63" s="933"/>
    </row>
    <row r="64" spans="2:13" ht="15" customHeight="1" x14ac:dyDescent="0.25">
      <c r="B64" s="931"/>
      <c r="C64" s="932"/>
      <c r="D64" s="932"/>
      <c r="E64" s="932"/>
      <c r="F64" s="932"/>
      <c r="G64" s="933"/>
      <c r="H64" s="931"/>
      <c r="I64" s="932"/>
      <c r="J64" s="932"/>
      <c r="K64" s="932"/>
      <c r="L64" s="933"/>
    </row>
    <row r="65" spans="2:13" ht="15" customHeight="1" x14ac:dyDescent="0.25">
      <c r="B65" s="931"/>
      <c r="C65" s="932"/>
      <c r="D65" s="932"/>
      <c r="E65" s="932"/>
      <c r="F65" s="932"/>
      <c r="G65" s="933"/>
      <c r="H65" s="931"/>
      <c r="I65" s="932"/>
      <c r="J65" s="932"/>
      <c r="K65" s="932"/>
      <c r="L65" s="933"/>
    </row>
    <row r="66" spans="2:13" ht="15" customHeight="1" x14ac:dyDescent="0.25">
      <c r="B66" s="931"/>
      <c r="C66" s="932"/>
      <c r="D66" s="932"/>
      <c r="E66" s="932"/>
      <c r="F66" s="932"/>
      <c r="G66" s="933"/>
      <c r="H66" s="931"/>
      <c r="I66" s="932"/>
      <c r="J66" s="932"/>
      <c r="K66" s="932"/>
      <c r="L66" s="933"/>
    </row>
    <row r="67" spans="2:13" ht="15" customHeight="1" x14ac:dyDescent="0.25">
      <c r="B67" s="931"/>
      <c r="C67" s="932"/>
      <c r="D67" s="932"/>
      <c r="E67" s="932"/>
      <c r="F67" s="932"/>
      <c r="G67" s="933"/>
      <c r="H67" s="931"/>
      <c r="I67" s="932"/>
      <c r="J67" s="932"/>
      <c r="K67" s="932"/>
      <c r="L67" s="933"/>
    </row>
    <row r="68" spans="2:13" ht="15" customHeight="1" x14ac:dyDescent="0.25">
      <c r="B68" s="931"/>
      <c r="C68" s="932"/>
      <c r="D68" s="932"/>
      <c r="E68" s="932"/>
      <c r="F68" s="932"/>
      <c r="G68" s="933"/>
      <c r="H68" s="931"/>
      <c r="I68" s="932"/>
      <c r="J68" s="932"/>
      <c r="K68" s="932"/>
      <c r="L68" s="933"/>
    </row>
    <row r="69" spans="2:13" ht="15.75" customHeight="1" thickBot="1" x14ac:dyDescent="0.3">
      <c r="B69" s="931"/>
      <c r="C69" s="932"/>
      <c r="D69" s="932"/>
      <c r="E69" s="932"/>
      <c r="F69" s="932"/>
      <c r="G69" s="933"/>
      <c r="H69" s="931"/>
      <c r="I69" s="932"/>
      <c r="J69" s="932"/>
      <c r="K69" s="932"/>
      <c r="L69" s="933"/>
    </row>
    <row r="70" spans="2:13" ht="23.25" customHeight="1" x14ac:dyDescent="0.25">
      <c r="B70" s="940" t="s">
        <v>983</v>
      </c>
      <c r="C70" s="941"/>
      <c r="D70" s="941"/>
      <c r="E70" s="941"/>
      <c r="F70" s="941"/>
      <c r="G70" s="942"/>
      <c r="H70" s="940" t="s">
        <v>984</v>
      </c>
      <c r="I70" s="941"/>
      <c r="J70" s="941"/>
      <c r="K70" s="941"/>
      <c r="L70" s="941"/>
      <c r="M70" s="942"/>
    </row>
    <row r="71" spans="2:13" ht="25.5" customHeight="1" thickBot="1" x14ac:dyDescent="0.3">
      <c r="B71" s="943"/>
      <c r="C71" s="944"/>
      <c r="D71" s="944"/>
      <c r="E71" s="944"/>
      <c r="F71" s="944"/>
      <c r="G71" s="945"/>
      <c r="H71" s="943"/>
      <c r="I71" s="944"/>
      <c r="J71" s="944"/>
      <c r="K71" s="944"/>
      <c r="L71" s="944"/>
      <c r="M71" s="945"/>
    </row>
    <row r="72" spans="2:13" ht="25.5" customHeight="1" thickBot="1" x14ac:dyDescent="0.3">
      <c r="B72" s="979" t="s">
        <v>827</v>
      </c>
      <c r="C72" s="980"/>
      <c r="D72" s="980"/>
      <c r="E72" s="980"/>
      <c r="F72" s="980"/>
      <c r="G72" s="980"/>
      <c r="H72" s="980"/>
      <c r="I72" s="980"/>
      <c r="J72" s="980"/>
      <c r="K72" s="980"/>
      <c r="L72" s="981"/>
    </row>
    <row r="73" spans="2:13" x14ac:dyDescent="0.25">
      <c r="B73" s="946" t="s">
        <v>799</v>
      </c>
      <c r="C73" s="947"/>
      <c r="D73" s="947"/>
      <c r="E73" s="947"/>
      <c r="F73" s="947"/>
      <c r="G73" s="948"/>
      <c r="H73" s="946" t="s">
        <v>800</v>
      </c>
      <c r="I73" s="947"/>
      <c r="J73" s="947"/>
      <c r="K73" s="947"/>
      <c r="L73" s="948"/>
    </row>
    <row r="74" spans="2:13" x14ac:dyDescent="0.25">
      <c r="B74" s="931"/>
      <c r="C74" s="932"/>
      <c r="D74" s="932"/>
      <c r="E74" s="932"/>
      <c r="F74" s="932"/>
      <c r="G74" s="933"/>
      <c r="H74" s="931"/>
      <c r="I74" s="932"/>
      <c r="J74" s="932"/>
      <c r="K74" s="932"/>
      <c r="L74" s="933"/>
    </row>
    <row r="75" spans="2:13" x14ac:dyDescent="0.25">
      <c r="B75" s="931"/>
      <c r="C75" s="932"/>
      <c r="D75" s="932"/>
      <c r="E75" s="932"/>
      <c r="F75" s="932"/>
      <c r="G75" s="933"/>
      <c r="H75" s="931"/>
      <c r="I75" s="932"/>
      <c r="J75" s="932"/>
      <c r="K75" s="932"/>
      <c r="L75" s="933"/>
    </row>
    <row r="76" spans="2:13" x14ac:dyDescent="0.25">
      <c r="B76" s="931"/>
      <c r="C76" s="932"/>
      <c r="D76" s="932"/>
      <c r="E76" s="932"/>
      <c r="F76" s="932"/>
      <c r="G76" s="933"/>
      <c r="H76" s="931"/>
      <c r="I76" s="932"/>
      <c r="J76" s="932"/>
      <c r="K76" s="932"/>
      <c r="L76" s="933"/>
    </row>
    <row r="77" spans="2:13" x14ac:dyDescent="0.25">
      <c r="B77" s="931"/>
      <c r="C77" s="932"/>
      <c r="D77" s="932"/>
      <c r="E77" s="932"/>
      <c r="F77" s="932"/>
      <c r="G77" s="933"/>
      <c r="H77" s="931"/>
      <c r="I77" s="932"/>
      <c r="J77" s="932"/>
      <c r="K77" s="932"/>
      <c r="L77" s="933"/>
    </row>
    <row r="78" spans="2:13" x14ac:dyDescent="0.25">
      <c r="B78" s="931"/>
      <c r="C78" s="932"/>
      <c r="D78" s="932"/>
      <c r="E78" s="932"/>
      <c r="F78" s="932"/>
      <c r="G78" s="933"/>
      <c r="H78" s="931"/>
      <c r="I78" s="932"/>
      <c r="J78" s="932"/>
      <c r="K78" s="932"/>
      <c r="L78" s="933"/>
    </row>
    <row r="79" spans="2:13" x14ac:dyDescent="0.25">
      <c r="B79" s="931"/>
      <c r="C79" s="932"/>
      <c r="D79" s="932"/>
      <c r="E79" s="932"/>
      <c r="F79" s="932"/>
      <c r="G79" s="933"/>
      <c r="H79" s="931"/>
      <c r="I79" s="932"/>
      <c r="J79" s="932"/>
      <c r="K79" s="932"/>
      <c r="L79" s="933"/>
    </row>
    <row r="80" spans="2:13" x14ac:dyDescent="0.25">
      <c r="B80" s="931"/>
      <c r="C80" s="932"/>
      <c r="D80" s="932"/>
      <c r="E80" s="932"/>
      <c r="F80" s="932"/>
      <c r="G80" s="933"/>
      <c r="H80" s="931"/>
      <c r="I80" s="932"/>
      <c r="J80" s="932"/>
      <c r="K80" s="932"/>
      <c r="L80" s="933"/>
    </row>
    <row r="81" spans="2:12" x14ac:dyDescent="0.25">
      <c r="B81" s="931"/>
      <c r="C81" s="932"/>
      <c r="D81" s="932"/>
      <c r="E81" s="932"/>
      <c r="F81" s="932"/>
      <c r="G81" s="933"/>
      <c r="H81" s="931"/>
      <c r="I81" s="932"/>
      <c r="J81" s="932"/>
      <c r="K81" s="932"/>
      <c r="L81" s="933"/>
    </row>
    <row r="82" spans="2:12" x14ac:dyDescent="0.25">
      <c r="B82" s="931"/>
      <c r="C82" s="932"/>
      <c r="D82" s="932"/>
      <c r="E82" s="932"/>
      <c r="F82" s="932"/>
      <c r="G82" s="933"/>
      <c r="H82" s="931"/>
      <c r="I82" s="932"/>
      <c r="J82" s="932"/>
      <c r="K82" s="932"/>
      <c r="L82" s="933"/>
    </row>
    <row r="83" spans="2:12" x14ac:dyDescent="0.25">
      <c r="B83" s="931"/>
      <c r="C83" s="932"/>
      <c r="D83" s="932"/>
      <c r="E83" s="932"/>
      <c r="F83" s="932"/>
      <c r="G83" s="933"/>
      <c r="H83" s="931"/>
      <c r="I83" s="932"/>
      <c r="J83" s="932"/>
      <c r="K83" s="932"/>
      <c r="L83" s="933"/>
    </row>
    <row r="84" spans="2:12" x14ac:dyDescent="0.25">
      <c r="B84" s="931"/>
      <c r="C84" s="932"/>
      <c r="D84" s="932"/>
      <c r="E84" s="932"/>
      <c r="F84" s="932"/>
      <c r="G84" s="933"/>
      <c r="H84" s="931"/>
      <c r="I84" s="932"/>
      <c r="J84" s="932"/>
      <c r="K84" s="932"/>
      <c r="L84" s="933"/>
    </row>
    <row r="85" spans="2:12" x14ac:dyDescent="0.25">
      <c r="B85" s="931"/>
      <c r="C85" s="932"/>
      <c r="D85" s="932"/>
      <c r="E85" s="932"/>
      <c r="F85" s="932"/>
      <c r="G85" s="933"/>
      <c r="H85" s="931"/>
      <c r="I85" s="932"/>
      <c r="J85" s="932"/>
      <c r="K85" s="932"/>
      <c r="L85" s="933"/>
    </row>
    <row r="86" spans="2:12" ht="15.75" thickBot="1" x14ac:dyDescent="0.3">
      <c r="B86" s="931"/>
      <c r="C86" s="932"/>
      <c r="D86" s="932"/>
      <c r="E86" s="932"/>
      <c r="F86" s="932"/>
      <c r="G86" s="933"/>
      <c r="H86" s="931"/>
      <c r="I86" s="932"/>
      <c r="J86" s="932"/>
      <c r="K86" s="932"/>
      <c r="L86" s="933"/>
    </row>
    <row r="87" spans="2:12" ht="24.75" customHeight="1" x14ac:dyDescent="0.25">
      <c r="B87" s="940" t="s">
        <v>985</v>
      </c>
      <c r="C87" s="941"/>
      <c r="D87" s="941"/>
      <c r="E87" s="941"/>
      <c r="F87" s="941"/>
      <c r="G87" s="942"/>
      <c r="H87" s="982" t="s">
        <v>986</v>
      </c>
      <c r="I87" s="983"/>
      <c r="J87" s="983"/>
      <c r="K87" s="983"/>
      <c r="L87" s="983"/>
    </row>
    <row r="88" spans="2:12" ht="25.5" customHeight="1" thickBot="1" x14ac:dyDescent="0.3">
      <c r="B88" s="943"/>
      <c r="C88" s="944"/>
      <c r="D88" s="944"/>
      <c r="E88" s="944"/>
      <c r="F88" s="944"/>
      <c r="G88" s="945"/>
      <c r="H88" s="984"/>
      <c r="I88" s="985"/>
      <c r="J88" s="985"/>
      <c r="K88" s="985"/>
      <c r="L88" s="985"/>
    </row>
    <row r="89" spans="2:12" x14ac:dyDescent="0.25">
      <c r="B89" s="946"/>
      <c r="C89" s="947"/>
      <c r="D89" s="947"/>
      <c r="E89" s="947"/>
      <c r="F89" s="947"/>
      <c r="G89" s="948"/>
      <c r="H89" s="946"/>
      <c r="I89" s="947"/>
      <c r="J89" s="947"/>
      <c r="K89" s="947"/>
      <c r="L89" s="948"/>
    </row>
    <row r="90" spans="2:12" x14ac:dyDescent="0.25">
      <c r="B90" s="931"/>
      <c r="C90" s="932"/>
      <c r="D90" s="932"/>
      <c r="E90" s="932"/>
      <c r="F90" s="932"/>
      <c r="G90" s="933"/>
      <c r="H90" s="931"/>
      <c r="I90" s="932"/>
      <c r="J90" s="932"/>
      <c r="K90" s="932"/>
      <c r="L90" s="933"/>
    </row>
    <row r="91" spans="2:12" x14ac:dyDescent="0.25">
      <c r="B91" s="931"/>
      <c r="C91" s="932"/>
      <c r="D91" s="932"/>
      <c r="E91" s="932"/>
      <c r="F91" s="932"/>
      <c r="G91" s="933"/>
      <c r="H91" s="931"/>
      <c r="I91" s="932"/>
      <c r="J91" s="932"/>
      <c r="K91" s="932"/>
      <c r="L91" s="933"/>
    </row>
    <row r="92" spans="2:12" x14ac:dyDescent="0.25">
      <c r="B92" s="931"/>
      <c r="C92" s="932"/>
      <c r="D92" s="932"/>
      <c r="E92" s="932"/>
      <c r="F92" s="932"/>
      <c r="G92" s="933"/>
      <c r="H92" s="931"/>
      <c r="I92" s="932"/>
      <c r="J92" s="932"/>
      <c r="K92" s="932"/>
      <c r="L92" s="933"/>
    </row>
    <row r="93" spans="2:12" x14ac:dyDescent="0.25">
      <c r="B93" s="931"/>
      <c r="C93" s="932"/>
      <c r="D93" s="932"/>
      <c r="E93" s="932"/>
      <c r="F93" s="932"/>
      <c r="G93" s="933"/>
      <c r="H93" s="931"/>
      <c r="I93" s="932"/>
      <c r="J93" s="932"/>
      <c r="K93" s="932"/>
      <c r="L93" s="933"/>
    </row>
    <row r="94" spans="2:12" x14ac:dyDescent="0.25">
      <c r="B94" s="931"/>
      <c r="C94" s="932"/>
      <c r="D94" s="932"/>
      <c r="E94" s="932"/>
      <c r="F94" s="932"/>
      <c r="G94" s="933"/>
      <c r="H94" s="931"/>
      <c r="I94" s="932"/>
      <c r="J94" s="932"/>
      <c r="K94" s="932"/>
      <c r="L94" s="933"/>
    </row>
    <row r="95" spans="2:12" x14ac:dyDescent="0.25">
      <c r="B95" s="931"/>
      <c r="C95" s="932"/>
      <c r="D95" s="932"/>
      <c r="E95" s="932"/>
      <c r="F95" s="932"/>
      <c r="G95" s="933"/>
      <c r="H95" s="931"/>
      <c r="I95" s="932"/>
      <c r="J95" s="932"/>
      <c r="K95" s="932"/>
      <c r="L95" s="933"/>
    </row>
    <row r="96" spans="2:12" x14ac:dyDescent="0.25">
      <c r="B96" s="931"/>
      <c r="C96" s="932"/>
      <c r="D96" s="932"/>
      <c r="E96" s="932"/>
      <c r="F96" s="932"/>
      <c r="G96" s="933"/>
      <c r="H96" s="931"/>
      <c r="I96" s="932"/>
      <c r="J96" s="932"/>
      <c r="K96" s="932"/>
      <c r="L96" s="933"/>
    </row>
    <row r="97" spans="2:12" x14ac:dyDescent="0.25">
      <c r="B97" s="931"/>
      <c r="C97" s="932"/>
      <c r="D97" s="932"/>
      <c r="E97" s="932"/>
      <c r="F97" s="932"/>
      <c r="G97" s="933"/>
      <c r="H97" s="931"/>
      <c r="I97" s="932"/>
      <c r="J97" s="932"/>
      <c r="K97" s="932"/>
      <c r="L97" s="933"/>
    </row>
    <row r="98" spans="2:12" x14ac:dyDescent="0.25">
      <c r="B98" s="931"/>
      <c r="C98" s="932"/>
      <c r="D98" s="932"/>
      <c r="E98" s="932"/>
      <c r="F98" s="932"/>
      <c r="G98" s="933"/>
      <c r="H98" s="931"/>
      <c r="I98" s="932"/>
      <c r="J98" s="932"/>
      <c r="K98" s="932"/>
      <c r="L98" s="933"/>
    </row>
    <row r="99" spans="2:12" x14ac:dyDescent="0.25">
      <c r="B99" s="931"/>
      <c r="C99" s="932"/>
      <c r="D99" s="932"/>
      <c r="E99" s="932"/>
      <c r="F99" s="932"/>
      <c r="G99" s="933"/>
      <c r="H99" s="931"/>
      <c r="I99" s="932"/>
      <c r="J99" s="932"/>
      <c r="K99" s="932"/>
      <c r="L99" s="933"/>
    </row>
    <row r="100" spans="2:12" x14ac:dyDescent="0.25">
      <c r="B100" s="931"/>
      <c r="C100" s="932"/>
      <c r="D100" s="932"/>
      <c r="E100" s="932"/>
      <c r="F100" s="932"/>
      <c r="G100" s="933"/>
      <c r="H100" s="931"/>
      <c r="I100" s="932"/>
      <c r="J100" s="932"/>
      <c r="K100" s="932"/>
      <c r="L100" s="933"/>
    </row>
    <row r="101" spans="2:12" x14ac:dyDescent="0.25">
      <c r="B101" s="931"/>
      <c r="C101" s="932"/>
      <c r="D101" s="932"/>
      <c r="E101" s="932"/>
      <c r="F101" s="932"/>
      <c r="G101" s="933"/>
      <c r="H101" s="931"/>
      <c r="I101" s="932"/>
      <c r="J101" s="932"/>
      <c r="K101" s="932"/>
      <c r="L101" s="933"/>
    </row>
    <row r="102" spans="2:12" ht="15.75" thickBot="1" x14ac:dyDescent="0.3">
      <c r="B102" s="931"/>
      <c r="C102" s="932"/>
      <c r="D102" s="932"/>
      <c r="E102" s="932"/>
      <c r="F102" s="932"/>
      <c r="G102" s="933"/>
      <c r="H102" s="931"/>
      <c r="I102" s="932"/>
      <c r="J102" s="932"/>
      <c r="K102" s="932"/>
      <c r="L102" s="933"/>
    </row>
    <row r="103" spans="2:12" ht="15.75" customHeight="1" x14ac:dyDescent="0.25">
      <c r="B103" s="986" t="s">
        <v>987</v>
      </c>
      <c r="C103" s="987"/>
      <c r="D103" s="987"/>
      <c r="E103" s="987"/>
      <c r="F103" s="987"/>
      <c r="G103" s="988"/>
      <c r="H103" s="940" t="s">
        <v>988</v>
      </c>
      <c r="I103" s="941"/>
      <c r="J103" s="941"/>
      <c r="K103" s="941"/>
      <c r="L103" s="941"/>
    </row>
    <row r="104" spans="2:12" ht="39.75" customHeight="1" thickBot="1" x14ac:dyDescent="0.3">
      <c r="B104" s="989"/>
      <c r="C104" s="990"/>
      <c r="D104" s="990"/>
      <c r="E104" s="990"/>
      <c r="F104" s="990"/>
      <c r="G104" s="991"/>
      <c r="H104" s="943"/>
      <c r="I104" s="944"/>
      <c r="J104" s="944"/>
      <c r="K104" s="944"/>
      <c r="L104" s="944"/>
    </row>
  </sheetData>
  <mergeCells count="34">
    <mergeCell ref="B87:G88"/>
    <mergeCell ref="H87:L88"/>
    <mergeCell ref="B89:G102"/>
    <mergeCell ref="H89:L102"/>
    <mergeCell ref="B103:G104"/>
    <mergeCell ref="H103:L104"/>
    <mergeCell ref="B73:G86"/>
    <mergeCell ref="H73:L86"/>
    <mergeCell ref="B37:G38"/>
    <mergeCell ref="H37:M38"/>
    <mergeCell ref="B39:L39"/>
    <mergeCell ref="B40:G53"/>
    <mergeCell ref="H40:L53"/>
    <mergeCell ref="B54:G55"/>
    <mergeCell ref="H54:M55"/>
    <mergeCell ref="B56:G69"/>
    <mergeCell ref="H56:L69"/>
    <mergeCell ref="B70:G71"/>
    <mergeCell ref="H70:M71"/>
    <mergeCell ref="B72:L72"/>
    <mergeCell ref="B23:G36"/>
    <mergeCell ref="H23:L36"/>
    <mergeCell ref="B1:L2"/>
    <mergeCell ref="B3:E3"/>
    <mergeCell ref="G3:I3"/>
    <mergeCell ref="J3:L3"/>
    <mergeCell ref="B4:H5"/>
    <mergeCell ref="K4:L4"/>
    <mergeCell ref="K5:L5"/>
    <mergeCell ref="B6:L6"/>
    <mergeCell ref="B7:G20"/>
    <mergeCell ref="H7:L20"/>
    <mergeCell ref="B21:G22"/>
    <mergeCell ref="H21:M2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29"/>
  <sheetViews>
    <sheetView view="pageBreakPreview" topLeftCell="A3" zoomScaleNormal="100" zoomScaleSheetLayoutView="100" zoomScalePageLayoutView="110" workbookViewId="0">
      <selection activeCell="O24" sqref="O24"/>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thickBot="1" x14ac:dyDescent="0.3">
      <c r="B3" s="992" t="s">
        <v>434</v>
      </c>
      <c r="C3" s="993"/>
      <c r="D3" s="993"/>
      <c r="E3" s="994"/>
      <c r="F3" s="186">
        <v>43965</v>
      </c>
      <c r="G3" s="992" t="s">
        <v>435</v>
      </c>
      <c r="H3" s="993"/>
      <c r="I3" s="919"/>
      <c r="J3" s="995">
        <v>43971</v>
      </c>
      <c r="K3" s="996"/>
      <c r="L3" s="997"/>
    </row>
    <row r="4" spans="2:12" ht="24.95" customHeight="1" x14ac:dyDescent="0.25">
      <c r="B4" s="998" t="s">
        <v>384</v>
      </c>
      <c r="C4" s="999"/>
      <c r="D4" s="999"/>
      <c r="E4" s="999"/>
      <c r="F4" s="999"/>
      <c r="G4" s="999"/>
      <c r="H4" s="1000"/>
      <c r="I4" s="169" t="s">
        <v>753</v>
      </c>
      <c r="J4" s="167" t="s">
        <v>2</v>
      </c>
      <c r="K4" s="929" t="s">
        <v>0</v>
      </c>
      <c r="L4" s="930"/>
    </row>
    <row r="5" spans="2:12" ht="24.95" customHeight="1" thickBot="1" x14ac:dyDescent="0.3">
      <c r="B5" s="1001"/>
      <c r="C5" s="1002"/>
      <c r="D5" s="1002"/>
      <c r="E5" s="1002"/>
      <c r="F5" s="1002"/>
      <c r="G5" s="1002"/>
      <c r="H5" s="1003"/>
      <c r="I5" s="170" t="s">
        <v>754</v>
      </c>
      <c r="J5" s="167">
        <v>2</v>
      </c>
      <c r="K5" s="929" t="s">
        <v>436</v>
      </c>
      <c r="L5" s="930"/>
    </row>
    <row r="6" spans="2:12" ht="15.75" customHeight="1" x14ac:dyDescent="0.25">
      <c r="B6" s="931" t="s">
        <v>656</v>
      </c>
      <c r="C6" s="932"/>
      <c r="D6" s="932"/>
      <c r="E6" s="932"/>
      <c r="F6" s="932"/>
      <c r="G6" s="933"/>
      <c r="H6" s="931" t="s">
        <v>657</v>
      </c>
      <c r="I6" s="932"/>
      <c r="J6" s="932"/>
      <c r="K6" s="932"/>
      <c r="L6" s="933"/>
    </row>
    <row r="7" spans="2:12" x14ac:dyDescent="0.25">
      <c r="B7" s="931"/>
      <c r="C7" s="932"/>
      <c r="D7" s="932"/>
      <c r="E7" s="932"/>
      <c r="F7" s="932"/>
      <c r="G7" s="933"/>
      <c r="H7" s="931"/>
      <c r="I7" s="932"/>
      <c r="J7" s="932"/>
      <c r="K7" s="932"/>
      <c r="L7" s="933"/>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3" x14ac:dyDescent="0.25">
      <c r="B17" s="931"/>
      <c r="C17" s="932"/>
      <c r="D17" s="932"/>
      <c r="E17" s="932"/>
      <c r="F17" s="932"/>
      <c r="G17" s="933"/>
      <c r="H17" s="931"/>
      <c r="I17" s="932"/>
      <c r="J17" s="932"/>
      <c r="K17" s="932"/>
      <c r="L17" s="933"/>
    </row>
    <row r="18" spans="2:13" x14ac:dyDescent="0.25">
      <c r="B18" s="931"/>
      <c r="C18" s="932"/>
      <c r="D18" s="932"/>
      <c r="E18" s="932"/>
      <c r="F18" s="932"/>
      <c r="G18" s="933"/>
      <c r="H18" s="931"/>
      <c r="I18" s="932"/>
      <c r="J18" s="932"/>
      <c r="K18" s="932"/>
      <c r="L18" s="933"/>
    </row>
    <row r="19" spans="2:13" ht="15.75" thickBot="1" x14ac:dyDescent="0.3">
      <c r="B19" s="1004"/>
      <c r="C19" s="1005"/>
      <c r="D19" s="1005"/>
      <c r="E19" s="1005"/>
      <c r="F19" s="1005"/>
      <c r="G19" s="1006"/>
      <c r="H19" s="931"/>
      <c r="I19" s="932"/>
      <c r="J19" s="932"/>
      <c r="K19" s="932"/>
      <c r="L19" s="933"/>
    </row>
    <row r="20" spans="2:13" ht="18.75" customHeight="1" x14ac:dyDescent="0.25">
      <c r="B20" s="1007" t="s">
        <v>902</v>
      </c>
      <c r="C20" s="1008"/>
      <c r="D20" s="1008"/>
      <c r="E20" s="1008"/>
      <c r="F20" s="1008"/>
      <c r="G20" s="1009"/>
      <c r="H20" s="1013" t="s">
        <v>902</v>
      </c>
      <c r="I20" s="1014"/>
      <c r="J20" s="1014"/>
      <c r="K20" s="1014"/>
      <c r="L20" s="1014"/>
      <c r="M20" s="1014"/>
    </row>
    <row r="21" spans="2:13" ht="18" customHeight="1" thickBot="1" x14ac:dyDescent="0.3">
      <c r="B21" s="1010"/>
      <c r="C21" s="1011"/>
      <c r="D21" s="1011"/>
      <c r="E21" s="1011"/>
      <c r="F21" s="1011"/>
      <c r="G21" s="1012"/>
      <c r="H21" s="1013"/>
      <c r="I21" s="1014"/>
      <c r="J21" s="1014"/>
      <c r="K21" s="1014"/>
      <c r="L21" s="1014"/>
      <c r="M21" s="1014"/>
    </row>
    <row r="22" spans="2:13" ht="15.75" customHeight="1" x14ac:dyDescent="0.25">
      <c r="B22" s="946" t="s">
        <v>797</v>
      </c>
      <c r="C22" s="947"/>
      <c r="D22" s="947"/>
      <c r="E22" s="947"/>
      <c r="F22" s="947"/>
      <c r="G22" s="948"/>
      <c r="H22" s="946" t="s">
        <v>798</v>
      </c>
      <c r="I22" s="947"/>
      <c r="J22" s="947"/>
      <c r="K22" s="947"/>
      <c r="L22" s="948"/>
    </row>
    <row r="23" spans="2:13" x14ac:dyDescent="0.25">
      <c r="B23" s="931"/>
      <c r="C23" s="932"/>
      <c r="D23" s="932"/>
      <c r="E23" s="932"/>
      <c r="F23" s="932"/>
      <c r="G23" s="933"/>
      <c r="H23" s="931"/>
      <c r="I23" s="932"/>
      <c r="J23" s="932"/>
      <c r="K23" s="932"/>
      <c r="L23" s="933"/>
    </row>
    <row r="24" spans="2:13" x14ac:dyDescent="0.25">
      <c r="B24" s="931"/>
      <c r="C24" s="932"/>
      <c r="D24" s="932"/>
      <c r="E24" s="932"/>
      <c r="F24" s="932"/>
      <c r="G24" s="933"/>
      <c r="H24" s="931"/>
      <c r="I24" s="932"/>
      <c r="J24" s="932"/>
      <c r="K24" s="932"/>
      <c r="L24" s="933"/>
    </row>
    <row r="25" spans="2:13" x14ac:dyDescent="0.25">
      <c r="B25" s="931"/>
      <c r="C25" s="932"/>
      <c r="D25" s="932"/>
      <c r="E25" s="932"/>
      <c r="F25" s="932"/>
      <c r="G25" s="933"/>
      <c r="H25" s="931"/>
      <c r="I25" s="932"/>
      <c r="J25" s="932"/>
      <c r="K25" s="932"/>
      <c r="L25" s="933"/>
    </row>
    <row r="26" spans="2:13" x14ac:dyDescent="0.25">
      <c r="B26" s="931"/>
      <c r="C26" s="932"/>
      <c r="D26" s="932"/>
      <c r="E26" s="932"/>
      <c r="F26" s="932"/>
      <c r="G26" s="933"/>
      <c r="H26" s="931"/>
      <c r="I26" s="932"/>
      <c r="J26" s="932"/>
      <c r="K26" s="932"/>
      <c r="L26" s="933"/>
    </row>
    <row r="27" spans="2:13" x14ac:dyDescent="0.25">
      <c r="B27" s="931"/>
      <c r="C27" s="932"/>
      <c r="D27" s="932"/>
      <c r="E27" s="932"/>
      <c r="F27" s="932"/>
      <c r="G27" s="933"/>
      <c r="H27" s="931"/>
      <c r="I27" s="932"/>
      <c r="J27" s="932"/>
      <c r="K27" s="932"/>
      <c r="L27" s="933"/>
    </row>
    <row r="28" spans="2:13" x14ac:dyDescent="0.25">
      <c r="B28" s="931"/>
      <c r="C28" s="932"/>
      <c r="D28" s="932"/>
      <c r="E28" s="932"/>
      <c r="F28" s="932"/>
      <c r="G28" s="933"/>
      <c r="H28" s="931"/>
      <c r="I28" s="932"/>
      <c r="J28" s="932"/>
      <c r="K28" s="932"/>
      <c r="L28" s="933"/>
    </row>
    <row r="29" spans="2:13" x14ac:dyDescent="0.25">
      <c r="B29" s="931"/>
      <c r="C29" s="932"/>
      <c r="D29" s="932"/>
      <c r="E29" s="932"/>
      <c r="F29" s="932"/>
      <c r="G29" s="933"/>
      <c r="H29" s="931"/>
      <c r="I29" s="932"/>
      <c r="J29" s="932"/>
      <c r="K29" s="932"/>
      <c r="L29" s="933"/>
    </row>
    <row r="30" spans="2:13" x14ac:dyDescent="0.25">
      <c r="B30" s="931"/>
      <c r="C30" s="932"/>
      <c r="D30" s="932"/>
      <c r="E30" s="932"/>
      <c r="F30" s="932"/>
      <c r="G30" s="933"/>
      <c r="H30" s="931"/>
      <c r="I30" s="932"/>
      <c r="J30" s="932"/>
      <c r="K30" s="932"/>
      <c r="L30" s="933"/>
    </row>
    <row r="31" spans="2:13" x14ac:dyDescent="0.25">
      <c r="B31" s="931"/>
      <c r="C31" s="932"/>
      <c r="D31" s="932"/>
      <c r="E31" s="932"/>
      <c r="F31" s="932"/>
      <c r="G31" s="933"/>
      <c r="H31" s="931"/>
      <c r="I31" s="932"/>
      <c r="J31" s="932"/>
      <c r="K31" s="932"/>
      <c r="L31" s="933"/>
    </row>
    <row r="32" spans="2:13" x14ac:dyDescent="0.25">
      <c r="B32" s="931"/>
      <c r="C32" s="932"/>
      <c r="D32" s="932"/>
      <c r="E32" s="932"/>
      <c r="F32" s="932"/>
      <c r="G32" s="933"/>
      <c r="H32" s="931"/>
      <c r="I32" s="932"/>
      <c r="J32" s="932"/>
      <c r="K32" s="932"/>
      <c r="L32" s="933"/>
    </row>
    <row r="33" spans="2:12" x14ac:dyDescent="0.25">
      <c r="B33" s="931"/>
      <c r="C33" s="932"/>
      <c r="D33" s="932"/>
      <c r="E33" s="932"/>
      <c r="F33" s="932"/>
      <c r="G33" s="933"/>
      <c r="H33" s="931"/>
      <c r="I33" s="932"/>
      <c r="J33" s="932"/>
      <c r="K33" s="932"/>
      <c r="L33" s="933"/>
    </row>
    <row r="34" spans="2:12" x14ac:dyDescent="0.25">
      <c r="B34" s="931"/>
      <c r="C34" s="932"/>
      <c r="D34" s="932"/>
      <c r="E34" s="932"/>
      <c r="F34" s="932"/>
      <c r="G34" s="933"/>
      <c r="H34" s="931"/>
      <c r="I34" s="932"/>
      <c r="J34" s="932"/>
      <c r="K34" s="932"/>
      <c r="L34" s="933"/>
    </row>
    <row r="35" spans="2:12" ht="15.75" thickBot="1" x14ac:dyDescent="0.3">
      <c r="B35" s="1004"/>
      <c r="C35" s="1005"/>
      <c r="D35" s="1005"/>
      <c r="E35" s="1005"/>
      <c r="F35" s="1005"/>
      <c r="G35" s="1006"/>
      <c r="H35" s="931"/>
      <c r="I35" s="932"/>
      <c r="J35" s="932"/>
      <c r="K35" s="932"/>
      <c r="L35" s="933"/>
    </row>
    <row r="36" spans="2:12" ht="20.25" customHeight="1" x14ac:dyDescent="0.25">
      <c r="B36" s="1015" t="s">
        <v>1046</v>
      </c>
      <c r="C36" s="1016"/>
      <c r="D36" s="1016"/>
      <c r="E36" s="1016"/>
      <c r="F36" s="1016"/>
      <c r="G36" s="1017"/>
      <c r="H36" s="1013" t="s">
        <v>1047</v>
      </c>
      <c r="I36" s="1014"/>
      <c r="J36" s="1014"/>
      <c r="K36" s="1014"/>
      <c r="L36" s="1014"/>
    </row>
    <row r="37" spans="2:12" ht="18" customHeight="1" thickBot="1" x14ac:dyDescent="0.3">
      <c r="B37" s="1018"/>
      <c r="C37" s="1019"/>
      <c r="D37" s="1019"/>
      <c r="E37" s="1019"/>
      <c r="F37" s="1019"/>
      <c r="G37" s="1020"/>
      <c r="H37" s="1013"/>
      <c r="I37" s="1014"/>
      <c r="J37" s="1014"/>
      <c r="K37" s="1014"/>
      <c r="L37" s="1014"/>
    </row>
    <row r="38" spans="2:12" x14ac:dyDescent="0.25">
      <c r="B38" s="946" t="s">
        <v>799</v>
      </c>
      <c r="C38" s="947"/>
      <c r="D38" s="947"/>
      <c r="E38" s="947"/>
      <c r="F38" s="947"/>
      <c r="G38" s="948"/>
      <c r="H38" s="946" t="s">
        <v>800</v>
      </c>
      <c r="I38" s="947"/>
      <c r="J38" s="947"/>
      <c r="K38" s="947"/>
      <c r="L38" s="948"/>
    </row>
    <row r="39" spans="2:12" x14ac:dyDescent="0.25">
      <c r="B39" s="931"/>
      <c r="C39" s="932"/>
      <c r="D39" s="932"/>
      <c r="E39" s="932"/>
      <c r="F39" s="932"/>
      <c r="G39" s="933"/>
      <c r="H39" s="931"/>
      <c r="I39" s="932"/>
      <c r="J39" s="932"/>
      <c r="K39" s="932"/>
      <c r="L39" s="933"/>
    </row>
    <row r="40" spans="2:12" x14ac:dyDescent="0.25">
      <c r="B40" s="931"/>
      <c r="C40" s="932"/>
      <c r="D40" s="932"/>
      <c r="E40" s="932"/>
      <c r="F40" s="932"/>
      <c r="G40" s="933"/>
      <c r="H40" s="931"/>
      <c r="I40" s="932"/>
      <c r="J40" s="932"/>
      <c r="K40" s="932"/>
      <c r="L40" s="933"/>
    </row>
    <row r="41" spans="2:12" x14ac:dyDescent="0.25">
      <c r="B41" s="931"/>
      <c r="C41" s="932"/>
      <c r="D41" s="932"/>
      <c r="E41" s="932"/>
      <c r="F41" s="932"/>
      <c r="G41" s="933"/>
      <c r="H41" s="931"/>
      <c r="I41" s="932"/>
      <c r="J41" s="932"/>
      <c r="K41" s="932"/>
      <c r="L41" s="933"/>
    </row>
    <row r="42" spans="2:12" x14ac:dyDescent="0.25">
      <c r="B42" s="931"/>
      <c r="C42" s="932"/>
      <c r="D42" s="932"/>
      <c r="E42" s="932"/>
      <c r="F42" s="932"/>
      <c r="G42" s="933"/>
      <c r="H42" s="931"/>
      <c r="I42" s="932"/>
      <c r="J42" s="932"/>
      <c r="K42" s="932"/>
      <c r="L42" s="933"/>
    </row>
    <row r="43" spans="2:12" x14ac:dyDescent="0.25">
      <c r="B43" s="931"/>
      <c r="C43" s="932"/>
      <c r="D43" s="932"/>
      <c r="E43" s="932"/>
      <c r="F43" s="932"/>
      <c r="G43" s="933"/>
      <c r="H43" s="931"/>
      <c r="I43" s="932"/>
      <c r="J43" s="932"/>
      <c r="K43" s="932"/>
      <c r="L43" s="933"/>
    </row>
    <row r="44" spans="2:12" x14ac:dyDescent="0.25">
      <c r="B44" s="931"/>
      <c r="C44" s="932"/>
      <c r="D44" s="932"/>
      <c r="E44" s="932"/>
      <c r="F44" s="932"/>
      <c r="G44" s="933"/>
      <c r="H44" s="931"/>
      <c r="I44" s="932"/>
      <c r="J44" s="932"/>
      <c r="K44" s="932"/>
      <c r="L44" s="933"/>
    </row>
    <row r="45" spans="2:12" x14ac:dyDescent="0.25">
      <c r="B45" s="931"/>
      <c r="C45" s="932"/>
      <c r="D45" s="932"/>
      <c r="E45" s="932"/>
      <c r="F45" s="932"/>
      <c r="G45" s="933"/>
      <c r="H45" s="931"/>
      <c r="I45" s="932"/>
      <c r="J45" s="932"/>
      <c r="K45" s="932"/>
      <c r="L45" s="933"/>
    </row>
    <row r="46" spans="2:12" x14ac:dyDescent="0.25">
      <c r="B46" s="931"/>
      <c r="C46" s="932"/>
      <c r="D46" s="932"/>
      <c r="E46" s="932"/>
      <c r="F46" s="932"/>
      <c r="G46" s="933"/>
      <c r="H46" s="931"/>
      <c r="I46" s="932"/>
      <c r="J46" s="932"/>
      <c r="K46" s="932"/>
      <c r="L46" s="933"/>
    </row>
    <row r="47" spans="2:12" x14ac:dyDescent="0.25">
      <c r="B47" s="931"/>
      <c r="C47" s="932"/>
      <c r="D47" s="932"/>
      <c r="E47" s="932"/>
      <c r="F47" s="932"/>
      <c r="G47" s="933"/>
      <c r="H47" s="931"/>
      <c r="I47" s="932"/>
      <c r="J47" s="932"/>
      <c r="K47" s="932"/>
      <c r="L47" s="933"/>
    </row>
    <row r="48" spans="2:12" x14ac:dyDescent="0.25">
      <c r="B48" s="931"/>
      <c r="C48" s="932"/>
      <c r="D48" s="932"/>
      <c r="E48" s="932"/>
      <c r="F48" s="932"/>
      <c r="G48" s="933"/>
      <c r="H48" s="931"/>
      <c r="I48" s="932"/>
      <c r="J48" s="932"/>
      <c r="K48" s="932"/>
      <c r="L48" s="933"/>
    </row>
    <row r="49" spans="2:12" x14ac:dyDescent="0.25">
      <c r="B49" s="931"/>
      <c r="C49" s="932"/>
      <c r="D49" s="932"/>
      <c r="E49" s="932"/>
      <c r="F49" s="932"/>
      <c r="G49" s="933"/>
      <c r="H49" s="931"/>
      <c r="I49" s="932"/>
      <c r="J49" s="932"/>
      <c r="K49" s="932"/>
      <c r="L49" s="933"/>
    </row>
    <row r="50" spans="2:12" x14ac:dyDescent="0.25">
      <c r="B50" s="931"/>
      <c r="C50" s="932"/>
      <c r="D50" s="932"/>
      <c r="E50" s="932"/>
      <c r="F50" s="932"/>
      <c r="G50" s="933"/>
      <c r="H50" s="931"/>
      <c r="I50" s="932"/>
      <c r="J50" s="932"/>
      <c r="K50" s="932"/>
      <c r="L50" s="933"/>
    </row>
    <row r="51" spans="2:12" ht="15.75" thickBot="1" x14ac:dyDescent="0.3">
      <c r="B51" s="1004"/>
      <c r="C51" s="1005"/>
      <c r="D51" s="1005"/>
      <c r="E51" s="1005"/>
      <c r="F51" s="1005"/>
      <c r="G51" s="1006"/>
      <c r="H51" s="931"/>
      <c r="I51" s="932"/>
      <c r="J51" s="932"/>
      <c r="K51" s="932"/>
      <c r="L51" s="933"/>
    </row>
    <row r="52" spans="2:12" ht="24" customHeight="1" x14ac:dyDescent="0.25">
      <c r="B52" s="1015" t="s">
        <v>1048</v>
      </c>
      <c r="C52" s="1016"/>
      <c r="D52" s="1016"/>
      <c r="E52" s="1016"/>
      <c r="F52" s="1016"/>
      <c r="G52" s="1017"/>
      <c r="H52" s="1013" t="s">
        <v>1049</v>
      </c>
      <c r="I52" s="1014"/>
      <c r="J52" s="1014"/>
      <c r="K52" s="1014"/>
      <c r="L52" s="1014"/>
    </row>
    <row r="53" spans="2:12" ht="15.75" thickBot="1" x14ac:dyDescent="0.3">
      <c r="B53" s="1018"/>
      <c r="C53" s="1019"/>
      <c r="D53" s="1019"/>
      <c r="E53" s="1019"/>
      <c r="F53" s="1019"/>
      <c r="G53" s="1020"/>
      <c r="H53" s="1013"/>
      <c r="I53" s="1014"/>
      <c r="J53" s="1014"/>
      <c r="K53" s="1014"/>
      <c r="L53" s="1014"/>
    </row>
    <row r="54" spans="2:12" x14ac:dyDescent="0.25">
      <c r="B54" s="946" t="s">
        <v>799</v>
      </c>
      <c r="C54" s="947"/>
      <c r="D54" s="947"/>
      <c r="E54" s="947"/>
      <c r="F54" s="947"/>
      <c r="G54" s="948"/>
      <c r="H54" s="946" t="s">
        <v>800</v>
      </c>
      <c r="I54" s="947"/>
      <c r="J54" s="947"/>
      <c r="K54" s="947"/>
      <c r="L54" s="948"/>
    </row>
    <row r="55" spans="2:12" x14ac:dyDescent="0.25">
      <c r="B55" s="931"/>
      <c r="C55" s="932"/>
      <c r="D55" s="932"/>
      <c r="E55" s="932"/>
      <c r="F55" s="932"/>
      <c r="G55" s="933"/>
      <c r="H55" s="931"/>
      <c r="I55" s="932"/>
      <c r="J55" s="932"/>
      <c r="K55" s="932"/>
      <c r="L55" s="933"/>
    </row>
    <row r="56" spans="2:12" x14ac:dyDescent="0.25">
      <c r="B56" s="931"/>
      <c r="C56" s="932"/>
      <c r="D56" s="932"/>
      <c r="E56" s="932"/>
      <c r="F56" s="932"/>
      <c r="G56" s="933"/>
      <c r="H56" s="931"/>
      <c r="I56" s="932"/>
      <c r="J56" s="932"/>
      <c r="K56" s="932"/>
      <c r="L56" s="933"/>
    </row>
    <row r="57" spans="2:12" x14ac:dyDescent="0.25">
      <c r="B57" s="931"/>
      <c r="C57" s="932"/>
      <c r="D57" s="932"/>
      <c r="E57" s="932"/>
      <c r="F57" s="932"/>
      <c r="G57" s="933"/>
      <c r="H57" s="931"/>
      <c r="I57" s="932"/>
      <c r="J57" s="932"/>
      <c r="K57" s="932"/>
      <c r="L57" s="933"/>
    </row>
    <row r="58" spans="2:12" x14ac:dyDescent="0.25">
      <c r="B58" s="931"/>
      <c r="C58" s="932"/>
      <c r="D58" s="932"/>
      <c r="E58" s="932"/>
      <c r="F58" s="932"/>
      <c r="G58" s="933"/>
      <c r="H58" s="931"/>
      <c r="I58" s="932"/>
      <c r="J58" s="932"/>
      <c r="K58" s="932"/>
      <c r="L58" s="933"/>
    </row>
    <row r="59" spans="2:12" x14ac:dyDescent="0.25">
      <c r="B59" s="931"/>
      <c r="C59" s="932"/>
      <c r="D59" s="932"/>
      <c r="E59" s="932"/>
      <c r="F59" s="932"/>
      <c r="G59" s="933"/>
      <c r="H59" s="931"/>
      <c r="I59" s="932"/>
      <c r="J59" s="932"/>
      <c r="K59" s="932"/>
      <c r="L59" s="933"/>
    </row>
    <row r="60" spans="2:12" x14ac:dyDescent="0.25">
      <c r="B60" s="931"/>
      <c r="C60" s="932"/>
      <c r="D60" s="932"/>
      <c r="E60" s="932"/>
      <c r="F60" s="932"/>
      <c r="G60" s="933"/>
      <c r="H60" s="931"/>
      <c r="I60" s="932"/>
      <c r="J60" s="932"/>
      <c r="K60" s="932"/>
      <c r="L60" s="933"/>
    </row>
    <row r="61" spans="2:12" x14ac:dyDescent="0.25">
      <c r="B61" s="931"/>
      <c r="C61" s="932"/>
      <c r="D61" s="932"/>
      <c r="E61" s="932"/>
      <c r="F61" s="932"/>
      <c r="G61" s="933"/>
      <c r="H61" s="931"/>
      <c r="I61" s="932"/>
      <c r="J61" s="932"/>
      <c r="K61" s="932"/>
      <c r="L61" s="933"/>
    </row>
    <row r="62" spans="2:12" x14ac:dyDescent="0.25">
      <c r="B62" s="931"/>
      <c r="C62" s="932"/>
      <c r="D62" s="932"/>
      <c r="E62" s="932"/>
      <c r="F62" s="932"/>
      <c r="G62" s="933"/>
      <c r="H62" s="931"/>
      <c r="I62" s="932"/>
      <c r="J62" s="932"/>
      <c r="K62" s="932"/>
      <c r="L62" s="933"/>
    </row>
    <row r="63" spans="2:12" x14ac:dyDescent="0.25">
      <c r="B63" s="931"/>
      <c r="C63" s="932"/>
      <c r="D63" s="932"/>
      <c r="E63" s="932"/>
      <c r="F63" s="932"/>
      <c r="G63" s="933"/>
      <c r="H63" s="931"/>
      <c r="I63" s="932"/>
      <c r="J63" s="932"/>
      <c r="K63" s="932"/>
      <c r="L63" s="933"/>
    </row>
    <row r="64" spans="2:12" x14ac:dyDescent="0.25">
      <c r="B64" s="931"/>
      <c r="C64" s="932"/>
      <c r="D64" s="932"/>
      <c r="E64" s="932"/>
      <c r="F64" s="932"/>
      <c r="G64" s="933"/>
      <c r="H64" s="931"/>
      <c r="I64" s="932"/>
      <c r="J64" s="932"/>
      <c r="K64" s="932"/>
      <c r="L64" s="933"/>
    </row>
    <row r="65" spans="2:12" x14ac:dyDescent="0.25">
      <c r="B65" s="931"/>
      <c r="C65" s="932"/>
      <c r="D65" s="932"/>
      <c r="E65" s="932"/>
      <c r="F65" s="932"/>
      <c r="G65" s="933"/>
      <c r="H65" s="931"/>
      <c r="I65" s="932"/>
      <c r="J65" s="932"/>
      <c r="K65" s="932"/>
      <c r="L65" s="933"/>
    </row>
    <row r="66" spans="2:12" x14ac:dyDescent="0.25">
      <c r="B66" s="931"/>
      <c r="C66" s="932"/>
      <c r="D66" s="932"/>
      <c r="E66" s="932"/>
      <c r="F66" s="932"/>
      <c r="G66" s="933"/>
      <c r="H66" s="931"/>
      <c r="I66" s="932"/>
      <c r="J66" s="932"/>
      <c r="K66" s="932"/>
      <c r="L66" s="933"/>
    </row>
    <row r="67" spans="2:12" ht="15.75" thickBot="1" x14ac:dyDescent="0.3">
      <c r="B67" s="1004"/>
      <c r="C67" s="1005"/>
      <c r="D67" s="1005"/>
      <c r="E67" s="1005"/>
      <c r="F67" s="1005"/>
      <c r="G67" s="1006"/>
      <c r="H67" s="931"/>
      <c r="I67" s="932"/>
      <c r="J67" s="932"/>
      <c r="K67" s="932"/>
      <c r="L67" s="933"/>
    </row>
    <row r="68" spans="2:12" ht="24" customHeight="1" x14ac:dyDescent="0.25">
      <c r="B68" s="1015" t="s">
        <v>1050</v>
      </c>
      <c r="C68" s="1016"/>
      <c r="D68" s="1016"/>
      <c r="E68" s="1016"/>
      <c r="F68" s="1016"/>
      <c r="G68" s="1017"/>
      <c r="H68" s="1013" t="s">
        <v>1051</v>
      </c>
      <c r="I68" s="1014"/>
      <c r="J68" s="1014"/>
      <c r="K68" s="1014"/>
      <c r="L68" s="1014"/>
    </row>
    <row r="69" spans="2:12" ht="15.75" thickBot="1" x14ac:dyDescent="0.3">
      <c r="B69" s="1018"/>
      <c r="C69" s="1019"/>
      <c r="D69" s="1019"/>
      <c r="E69" s="1019"/>
      <c r="F69" s="1019"/>
      <c r="G69" s="1020"/>
      <c r="H69" s="1013"/>
      <c r="I69" s="1014"/>
      <c r="J69" s="1014"/>
      <c r="K69" s="1014"/>
      <c r="L69" s="1014"/>
    </row>
    <row r="70" spans="2:12" ht="15.75" customHeight="1" x14ac:dyDescent="0.25">
      <c r="B70" s="1021"/>
      <c r="C70" s="1022"/>
      <c r="D70" s="1022"/>
      <c r="E70" s="1022"/>
      <c r="F70" s="1022"/>
      <c r="G70" s="1023"/>
      <c r="H70" s="1021"/>
      <c r="I70" s="1022"/>
      <c r="J70" s="1022"/>
      <c r="K70" s="1022"/>
      <c r="L70" s="1023"/>
    </row>
    <row r="71" spans="2:12" x14ac:dyDescent="0.25">
      <c r="B71" s="1024"/>
      <c r="C71" s="1025"/>
      <c r="D71" s="1025"/>
      <c r="E71" s="1025"/>
      <c r="F71" s="1025"/>
      <c r="G71" s="1026"/>
      <c r="H71" s="1024"/>
      <c r="I71" s="1025"/>
      <c r="J71" s="1025"/>
      <c r="K71" s="1025"/>
      <c r="L71" s="1026"/>
    </row>
    <row r="72" spans="2:12" x14ac:dyDescent="0.25">
      <c r="B72" s="1024"/>
      <c r="C72" s="1025"/>
      <c r="D72" s="1025"/>
      <c r="E72" s="1025"/>
      <c r="F72" s="1025"/>
      <c r="G72" s="1026"/>
      <c r="H72" s="1024"/>
      <c r="I72" s="1025"/>
      <c r="J72" s="1025"/>
      <c r="K72" s="1025"/>
      <c r="L72" s="1026"/>
    </row>
    <row r="73" spans="2:12" x14ac:dyDescent="0.25">
      <c r="B73" s="1024"/>
      <c r="C73" s="1025"/>
      <c r="D73" s="1025"/>
      <c r="E73" s="1025"/>
      <c r="F73" s="1025"/>
      <c r="G73" s="1026"/>
      <c r="H73" s="1024"/>
      <c r="I73" s="1025"/>
      <c r="J73" s="1025"/>
      <c r="K73" s="1025"/>
      <c r="L73" s="1026"/>
    </row>
    <row r="74" spans="2:12" x14ac:dyDescent="0.25">
      <c r="B74" s="1024"/>
      <c r="C74" s="1025"/>
      <c r="D74" s="1025"/>
      <c r="E74" s="1025"/>
      <c r="F74" s="1025"/>
      <c r="G74" s="1026"/>
      <c r="H74" s="1024"/>
      <c r="I74" s="1025"/>
      <c r="J74" s="1025"/>
      <c r="K74" s="1025"/>
      <c r="L74" s="1026"/>
    </row>
    <row r="75" spans="2:12" x14ac:dyDescent="0.25">
      <c r="B75" s="1024"/>
      <c r="C75" s="1025"/>
      <c r="D75" s="1025"/>
      <c r="E75" s="1025"/>
      <c r="F75" s="1025"/>
      <c r="G75" s="1026"/>
      <c r="H75" s="1024"/>
      <c r="I75" s="1025"/>
      <c r="J75" s="1025"/>
      <c r="K75" s="1025"/>
      <c r="L75" s="1026"/>
    </row>
    <row r="76" spans="2:12" x14ac:dyDescent="0.25">
      <c r="B76" s="1024"/>
      <c r="C76" s="1025"/>
      <c r="D76" s="1025"/>
      <c r="E76" s="1025"/>
      <c r="F76" s="1025"/>
      <c r="G76" s="1026"/>
      <c r="H76" s="1024"/>
      <c r="I76" s="1025"/>
      <c r="J76" s="1025"/>
      <c r="K76" s="1025"/>
      <c r="L76" s="1026"/>
    </row>
    <row r="77" spans="2:12" x14ac:dyDescent="0.25">
      <c r="B77" s="1024"/>
      <c r="C77" s="1025"/>
      <c r="D77" s="1025"/>
      <c r="E77" s="1025"/>
      <c r="F77" s="1025"/>
      <c r="G77" s="1026"/>
      <c r="H77" s="1024"/>
      <c r="I77" s="1025"/>
      <c r="J77" s="1025"/>
      <c r="K77" s="1025"/>
      <c r="L77" s="1026"/>
    </row>
    <row r="78" spans="2:12" x14ac:dyDescent="0.25">
      <c r="B78" s="1024"/>
      <c r="C78" s="1025"/>
      <c r="D78" s="1025"/>
      <c r="E78" s="1025"/>
      <c r="F78" s="1025"/>
      <c r="G78" s="1026"/>
      <c r="H78" s="1024"/>
      <c r="I78" s="1025"/>
      <c r="J78" s="1025"/>
      <c r="K78" s="1025"/>
      <c r="L78" s="1026"/>
    </row>
    <row r="79" spans="2:12" x14ac:dyDescent="0.25">
      <c r="B79" s="1024"/>
      <c r="C79" s="1025"/>
      <c r="D79" s="1025"/>
      <c r="E79" s="1025"/>
      <c r="F79" s="1025"/>
      <c r="G79" s="1026"/>
      <c r="H79" s="1024"/>
      <c r="I79" s="1025"/>
      <c r="J79" s="1025"/>
      <c r="K79" s="1025"/>
      <c r="L79" s="1026"/>
    </row>
    <row r="80" spans="2:12" x14ac:dyDescent="0.25">
      <c r="B80" s="1024"/>
      <c r="C80" s="1025"/>
      <c r="D80" s="1025"/>
      <c r="E80" s="1025"/>
      <c r="F80" s="1025"/>
      <c r="G80" s="1026"/>
      <c r="H80" s="1024"/>
      <c r="I80" s="1025"/>
      <c r="J80" s="1025"/>
      <c r="K80" s="1025"/>
      <c r="L80" s="1026"/>
    </row>
    <row r="81" spans="2:12" x14ac:dyDescent="0.25">
      <c r="B81" s="1024"/>
      <c r="C81" s="1025"/>
      <c r="D81" s="1025"/>
      <c r="E81" s="1025"/>
      <c r="F81" s="1025"/>
      <c r="G81" s="1026"/>
      <c r="H81" s="1024"/>
      <c r="I81" s="1025"/>
      <c r="J81" s="1025"/>
      <c r="K81" s="1025"/>
      <c r="L81" s="1026"/>
    </row>
    <row r="82" spans="2:12" x14ac:dyDescent="0.25">
      <c r="B82" s="1024"/>
      <c r="C82" s="1025"/>
      <c r="D82" s="1025"/>
      <c r="E82" s="1025"/>
      <c r="F82" s="1025"/>
      <c r="G82" s="1026"/>
      <c r="H82" s="1024"/>
      <c r="I82" s="1025"/>
      <c r="J82" s="1025"/>
      <c r="K82" s="1025"/>
      <c r="L82" s="1026"/>
    </row>
    <row r="83" spans="2:12" ht="15.75" thickBot="1" x14ac:dyDescent="0.3">
      <c r="B83" s="1027"/>
      <c r="C83" s="1028"/>
      <c r="D83" s="1028"/>
      <c r="E83" s="1028"/>
      <c r="F83" s="1028"/>
      <c r="G83" s="1029"/>
      <c r="H83" s="1027"/>
      <c r="I83" s="1028"/>
      <c r="J83" s="1028"/>
      <c r="K83" s="1028"/>
      <c r="L83" s="1029"/>
    </row>
    <row r="84" spans="2:12" x14ac:dyDescent="0.25">
      <c r="B84" s="1015" t="s">
        <v>903</v>
      </c>
      <c r="C84" s="1016"/>
      <c r="D84" s="1016"/>
      <c r="E84" s="1016"/>
      <c r="F84" s="1016"/>
      <c r="G84" s="1017"/>
      <c r="H84" s="1013" t="s">
        <v>904</v>
      </c>
      <c r="I84" s="1014"/>
      <c r="J84" s="1014"/>
      <c r="K84" s="1014"/>
      <c r="L84" s="1014"/>
    </row>
    <row r="85" spans="2:12" ht="30" customHeight="1" thickBot="1" x14ac:dyDescent="0.3">
      <c r="B85" s="1018"/>
      <c r="C85" s="1019"/>
      <c r="D85" s="1019"/>
      <c r="E85" s="1019"/>
      <c r="F85" s="1019"/>
      <c r="G85" s="1020"/>
      <c r="H85" s="1013"/>
      <c r="I85" s="1014"/>
      <c r="J85" s="1014"/>
      <c r="K85" s="1014"/>
      <c r="L85" s="1014"/>
    </row>
    <row r="86" spans="2:12" ht="15.75" customHeight="1" x14ac:dyDescent="0.25">
      <c r="B86" s="1021"/>
      <c r="C86" s="1022"/>
      <c r="D86" s="1022"/>
      <c r="E86" s="1022"/>
      <c r="F86" s="1022"/>
      <c r="G86" s="1023"/>
      <c r="H86" s="1021"/>
      <c r="I86" s="1022"/>
      <c r="J86" s="1022"/>
      <c r="K86" s="1022"/>
      <c r="L86" s="1023"/>
    </row>
    <row r="87" spans="2:12" x14ac:dyDescent="0.25">
      <c r="B87" s="1024"/>
      <c r="C87" s="1025"/>
      <c r="D87" s="1025"/>
      <c r="E87" s="1025"/>
      <c r="F87" s="1025"/>
      <c r="G87" s="1026"/>
      <c r="H87" s="1024"/>
      <c r="I87" s="1025"/>
      <c r="J87" s="1025"/>
      <c r="K87" s="1025"/>
      <c r="L87" s="1026"/>
    </row>
    <row r="88" spans="2:12" x14ac:dyDescent="0.25">
      <c r="B88" s="1024"/>
      <c r="C88" s="1025"/>
      <c r="D88" s="1025"/>
      <c r="E88" s="1025"/>
      <c r="F88" s="1025"/>
      <c r="G88" s="1026"/>
      <c r="H88" s="1024"/>
      <c r="I88" s="1025"/>
      <c r="J88" s="1025"/>
      <c r="K88" s="1025"/>
      <c r="L88" s="1026"/>
    </row>
    <row r="89" spans="2:12" x14ac:dyDescent="0.25">
      <c r="B89" s="1024"/>
      <c r="C89" s="1025"/>
      <c r="D89" s="1025"/>
      <c r="E89" s="1025"/>
      <c r="F89" s="1025"/>
      <c r="G89" s="1026"/>
      <c r="H89" s="1024"/>
      <c r="I89" s="1025"/>
      <c r="J89" s="1025"/>
      <c r="K89" s="1025"/>
      <c r="L89" s="1026"/>
    </row>
    <row r="90" spans="2:12" x14ac:dyDescent="0.25">
      <c r="B90" s="1024"/>
      <c r="C90" s="1025"/>
      <c r="D90" s="1025"/>
      <c r="E90" s="1025"/>
      <c r="F90" s="1025"/>
      <c r="G90" s="1026"/>
      <c r="H90" s="1024"/>
      <c r="I90" s="1025"/>
      <c r="J90" s="1025"/>
      <c r="K90" s="1025"/>
      <c r="L90" s="1026"/>
    </row>
    <row r="91" spans="2:12" x14ac:dyDescent="0.25">
      <c r="B91" s="1024"/>
      <c r="C91" s="1025"/>
      <c r="D91" s="1025"/>
      <c r="E91" s="1025"/>
      <c r="F91" s="1025"/>
      <c r="G91" s="1026"/>
      <c r="H91" s="1024"/>
      <c r="I91" s="1025"/>
      <c r="J91" s="1025"/>
      <c r="K91" s="1025"/>
      <c r="L91" s="1026"/>
    </row>
    <row r="92" spans="2:12" x14ac:dyDescent="0.25">
      <c r="B92" s="1024"/>
      <c r="C92" s="1025"/>
      <c r="D92" s="1025"/>
      <c r="E92" s="1025"/>
      <c r="F92" s="1025"/>
      <c r="G92" s="1026"/>
      <c r="H92" s="1024"/>
      <c r="I92" s="1025"/>
      <c r="J92" s="1025"/>
      <c r="K92" s="1025"/>
      <c r="L92" s="1026"/>
    </row>
    <row r="93" spans="2:12" x14ac:dyDescent="0.25">
      <c r="B93" s="1024"/>
      <c r="C93" s="1025"/>
      <c r="D93" s="1025"/>
      <c r="E93" s="1025"/>
      <c r="F93" s="1025"/>
      <c r="G93" s="1026"/>
      <c r="H93" s="1024"/>
      <c r="I93" s="1025"/>
      <c r="J93" s="1025"/>
      <c r="K93" s="1025"/>
      <c r="L93" s="1026"/>
    </row>
    <row r="94" spans="2:12" x14ac:dyDescent="0.25">
      <c r="B94" s="1024"/>
      <c r="C94" s="1025"/>
      <c r="D94" s="1025"/>
      <c r="E94" s="1025"/>
      <c r="F94" s="1025"/>
      <c r="G94" s="1026"/>
      <c r="H94" s="1024"/>
      <c r="I94" s="1025"/>
      <c r="J94" s="1025"/>
      <c r="K94" s="1025"/>
      <c r="L94" s="1026"/>
    </row>
    <row r="95" spans="2:12" x14ac:dyDescent="0.25">
      <c r="B95" s="1024"/>
      <c r="C95" s="1025"/>
      <c r="D95" s="1025"/>
      <c r="E95" s="1025"/>
      <c r="F95" s="1025"/>
      <c r="G95" s="1026"/>
      <c r="H95" s="1024"/>
      <c r="I95" s="1025"/>
      <c r="J95" s="1025"/>
      <c r="K95" s="1025"/>
      <c r="L95" s="1026"/>
    </row>
    <row r="96" spans="2:12" x14ac:dyDescent="0.25">
      <c r="B96" s="1024"/>
      <c r="C96" s="1025"/>
      <c r="D96" s="1025"/>
      <c r="E96" s="1025"/>
      <c r="F96" s="1025"/>
      <c r="G96" s="1026"/>
      <c r="H96" s="1024"/>
      <c r="I96" s="1025"/>
      <c r="J96" s="1025"/>
      <c r="K96" s="1025"/>
      <c r="L96" s="1026"/>
    </row>
    <row r="97" spans="2:12" x14ac:dyDescent="0.25">
      <c r="B97" s="1024"/>
      <c r="C97" s="1025"/>
      <c r="D97" s="1025"/>
      <c r="E97" s="1025"/>
      <c r="F97" s="1025"/>
      <c r="G97" s="1026"/>
      <c r="H97" s="1024"/>
      <c r="I97" s="1025"/>
      <c r="J97" s="1025"/>
      <c r="K97" s="1025"/>
      <c r="L97" s="1026"/>
    </row>
    <row r="98" spans="2:12" x14ac:dyDescent="0.25">
      <c r="B98" s="1024"/>
      <c r="C98" s="1025"/>
      <c r="D98" s="1025"/>
      <c r="E98" s="1025"/>
      <c r="F98" s="1025"/>
      <c r="G98" s="1026"/>
      <c r="H98" s="1024"/>
      <c r="I98" s="1025"/>
      <c r="J98" s="1025"/>
      <c r="K98" s="1025"/>
      <c r="L98" s="1026"/>
    </row>
    <row r="99" spans="2:12" ht="15.75" thickBot="1" x14ac:dyDescent="0.3">
      <c r="B99" s="1027"/>
      <c r="C99" s="1028"/>
      <c r="D99" s="1028"/>
      <c r="E99" s="1028"/>
      <c r="F99" s="1028"/>
      <c r="G99" s="1029"/>
      <c r="H99" s="1027"/>
      <c r="I99" s="1028"/>
      <c r="J99" s="1028"/>
      <c r="K99" s="1028"/>
      <c r="L99" s="1029"/>
    </row>
    <row r="100" spans="2:12" x14ac:dyDescent="0.25">
      <c r="B100" s="1015" t="s">
        <v>905</v>
      </c>
      <c r="C100" s="1016"/>
      <c r="D100" s="1016"/>
      <c r="E100" s="1016"/>
      <c r="F100" s="1016"/>
      <c r="G100" s="1017"/>
      <c r="H100" s="1013" t="s">
        <v>906</v>
      </c>
      <c r="I100" s="1014"/>
      <c r="J100" s="1014"/>
      <c r="K100" s="1014"/>
      <c r="L100" s="1014"/>
    </row>
    <row r="101" spans="2:12" ht="30" customHeight="1" thickBot="1" x14ac:dyDescent="0.3">
      <c r="B101" s="1018"/>
      <c r="C101" s="1019"/>
      <c r="D101" s="1019"/>
      <c r="E101" s="1019"/>
      <c r="F101" s="1019"/>
      <c r="G101" s="1020"/>
      <c r="H101" s="1013"/>
      <c r="I101" s="1014"/>
      <c r="J101" s="1014"/>
      <c r="K101" s="1014"/>
      <c r="L101" s="1014"/>
    </row>
    <row r="102" spans="2:12" ht="15.75" customHeight="1" x14ac:dyDescent="0.25">
      <c r="B102" s="1021"/>
      <c r="C102" s="1022"/>
      <c r="D102" s="1022"/>
      <c r="E102" s="1022"/>
      <c r="F102" s="1022"/>
      <c r="G102" s="1023"/>
      <c r="H102" s="1021"/>
      <c r="I102" s="1022"/>
      <c r="J102" s="1022"/>
      <c r="K102" s="1022"/>
      <c r="L102" s="1023"/>
    </row>
    <row r="103" spans="2:12" x14ac:dyDescent="0.25">
      <c r="B103" s="1024"/>
      <c r="C103" s="1025"/>
      <c r="D103" s="1025"/>
      <c r="E103" s="1025"/>
      <c r="F103" s="1025"/>
      <c r="G103" s="1026"/>
      <c r="H103" s="1024"/>
      <c r="I103" s="1025"/>
      <c r="J103" s="1025"/>
      <c r="K103" s="1025"/>
      <c r="L103" s="1026"/>
    </row>
    <row r="104" spans="2:12" x14ac:dyDescent="0.25">
      <c r="B104" s="1024"/>
      <c r="C104" s="1025"/>
      <c r="D104" s="1025"/>
      <c r="E104" s="1025"/>
      <c r="F104" s="1025"/>
      <c r="G104" s="1026"/>
      <c r="H104" s="1024"/>
      <c r="I104" s="1025"/>
      <c r="J104" s="1025"/>
      <c r="K104" s="1025"/>
      <c r="L104" s="1026"/>
    </row>
    <row r="105" spans="2:12" x14ac:dyDescent="0.25">
      <c r="B105" s="1024"/>
      <c r="C105" s="1025"/>
      <c r="D105" s="1025"/>
      <c r="E105" s="1025"/>
      <c r="F105" s="1025"/>
      <c r="G105" s="1026"/>
      <c r="H105" s="1024"/>
      <c r="I105" s="1025"/>
      <c r="J105" s="1025"/>
      <c r="K105" s="1025"/>
      <c r="L105" s="1026"/>
    </row>
    <row r="106" spans="2:12" x14ac:dyDescent="0.25">
      <c r="B106" s="1024"/>
      <c r="C106" s="1025"/>
      <c r="D106" s="1025"/>
      <c r="E106" s="1025"/>
      <c r="F106" s="1025"/>
      <c r="G106" s="1026"/>
      <c r="H106" s="1024"/>
      <c r="I106" s="1025"/>
      <c r="J106" s="1025"/>
      <c r="K106" s="1025"/>
      <c r="L106" s="1026"/>
    </row>
    <row r="107" spans="2:12" x14ac:dyDescent="0.25">
      <c r="B107" s="1024"/>
      <c r="C107" s="1025"/>
      <c r="D107" s="1025"/>
      <c r="E107" s="1025"/>
      <c r="F107" s="1025"/>
      <c r="G107" s="1026"/>
      <c r="H107" s="1024"/>
      <c r="I107" s="1025"/>
      <c r="J107" s="1025"/>
      <c r="K107" s="1025"/>
      <c r="L107" s="1026"/>
    </row>
    <row r="108" spans="2:12" x14ac:dyDescent="0.25">
      <c r="B108" s="1024"/>
      <c r="C108" s="1025"/>
      <c r="D108" s="1025"/>
      <c r="E108" s="1025"/>
      <c r="F108" s="1025"/>
      <c r="G108" s="1026"/>
      <c r="H108" s="1024"/>
      <c r="I108" s="1025"/>
      <c r="J108" s="1025"/>
      <c r="K108" s="1025"/>
      <c r="L108" s="1026"/>
    </row>
    <row r="109" spans="2:12" x14ac:dyDescent="0.25">
      <c r="B109" s="1024"/>
      <c r="C109" s="1025"/>
      <c r="D109" s="1025"/>
      <c r="E109" s="1025"/>
      <c r="F109" s="1025"/>
      <c r="G109" s="1026"/>
      <c r="H109" s="1024"/>
      <c r="I109" s="1025"/>
      <c r="J109" s="1025"/>
      <c r="K109" s="1025"/>
      <c r="L109" s="1026"/>
    </row>
    <row r="110" spans="2:12" x14ac:dyDescent="0.25">
      <c r="B110" s="1024"/>
      <c r="C110" s="1025"/>
      <c r="D110" s="1025"/>
      <c r="E110" s="1025"/>
      <c r="F110" s="1025"/>
      <c r="G110" s="1026"/>
      <c r="H110" s="1024"/>
      <c r="I110" s="1025"/>
      <c r="J110" s="1025"/>
      <c r="K110" s="1025"/>
      <c r="L110" s="1026"/>
    </row>
    <row r="111" spans="2:12" x14ac:dyDescent="0.25">
      <c r="B111" s="1024"/>
      <c r="C111" s="1025"/>
      <c r="D111" s="1025"/>
      <c r="E111" s="1025"/>
      <c r="F111" s="1025"/>
      <c r="G111" s="1026"/>
      <c r="H111" s="1024"/>
      <c r="I111" s="1025"/>
      <c r="J111" s="1025"/>
      <c r="K111" s="1025"/>
      <c r="L111" s="1026"/>
    </row>
    <row r="112" spans="2:12" x14ac:dyDescent="0.25">
      <c r="B112" s="1024"/>
      <c r="C112" s="1025"/>
      <c r="D112" s="1025"/>
      <c r="E112" s="1025"/>
      <c r="F112" s="1025"/>
      <c r="G112" s="1026"/>
      <c r="H112" s="1024"/>
      <c r="I112" s="1025"/>
      <c r="J112" s="1025"/>
      <c r="K112" s="1025"/>
      <c r="L112" s="1026"/>
    </row>
    <row r="113" spans="2:12" x14ac:dyDescent="0.25">
      <c r="B113" s="1024"/>
      <c r="C113" s="1025"/>
      <c r="D113" s="1025"/>
      <c r="E113" s="1025"/>
      <c r="F113" s="1025"/>
      <c r="G113" s="1026"/>
      <c r="H113" s="1024"/>
      <c r="I113" s="1025"/>
      <c r="J113" s="1025"/>
      <c r="K113" s="1025"/>
      <c r="L113" s="1026"/>
    </row>
    <row r="114" spans="2:12" x14ac:dyDescent="0.25">
      <c r="B114" s="1024"/>
      <c r="C114" s="1025"/>
      <c r="D114" s="1025"/>
      <c r="E114" s="1025"/>
      <c r="F114" s="1025"/>
      <c r="G114" s="1026"/>
      <c r="H114" s="1024"/>
      <c r="I114" s="1025"/>
      <c r="J114" s="1025"/>
      <c r="K114" s="1025"/>
      <c r="L114" s="1026"/>
    </row>
    <row r="115" spans="2:12" ht="15.75" thickBot="1" x14ac:dyDescent="0.3">
      <c r="B115" s="1027"/>
      <c r="C115" s="1028"/>
      <c r="D115" s="1028"/>
      <c r="E115" s="1028"/>
      <c r="F115" s="1028"/>
      <c r="G115" s="1029"/>
      <c r="H115" s="1027"/>
      <c r="I115" s="1028"/>
      <c r="J115" s="1028"/>
      <c r="K115" s="1028"/>
      <c r="L115" s="1029"/>
    </row>
    <row r="116" spans="2:12" x14ac:dyDescent="0.25">
      <c r="B116" s="1015" t="s">
        <v>907</v>
      </c>
      <c r="C116" s="1016"/>
      <c r="D116" s="1016"/>
      <c r="E116" s="1016"/>
      <c r="F116" s="1016"/>
      <c r="G116" s="1017"/>
      <c r="H116" s="1013" t="s">
        <v>908</v>
      </c>
      <c r="I116" s="1014"/>
      <c r="J116" s="1014"/>
      <c r="K116" s="1014"/>
      <c r="L116" s="1014"/>
    </row>
    <row r="117" spans="2:12" ht="30" customHeight="1" thickBot="1" x14ac:dyDescent="0.3">
      <c r="B117" s="1018"/>
      <c r="C117" s="1019"/>
      <c r="D117" s="1019"/>
      <c r="E117" s="1019"/>
      <c r="F117" s="1019"/>
      <c r="G117" s="1020"/>
      <c r="H117" s="1013"/>
      <c r="I117" s="1014"/>
      <c r="J117" s="1014"/>
      <c r="K117" s="1014"/>
      <c r="L117" s="1014"/>
    </row>
    <row r="118" spans="2:12" ht="15.75" customHeight="1" x14ac:dyDescent="0.25">
      <c r="B118" s="1021"/>
      <c r="C118" s="1022"/>
      <c r="D118" s="1022"/>
      <c r="E118" s="1022"/>
      <c r="F118" s="1022"/>
      <c r="G118" s="1023"/>
      <c r="H118" s="1021"/>
      <c r="I118" s="1022"/>
      <c r="J118" s="1022"/>
      <c r="K118" s="1022"/>
      <c r="L118" s="1023"/>
    </row>
    <row r="119" spans="2:12" x14ac:dyDescent="0.25">
      <c r="B119" s="1024"/>
      <c r="C119" s="1025"/>
      <c r="D119" s="1025"/>
      <c r="E119" s="1025"/>
      <c r="F119" s="1025"/>
      <c r="G119" s="1026"/>
      <c r="H119" s="1024"/>
      <c r="I119" s="1025"/>
      <c r="J119" s="1025"/>
      <c r="K119" s="1025"/>
      <c r="L119" s="1026"/>
    </row>
    <row r="120" spans="2:12" x14ac:dyDescent="0.25">
      <c r="B120" s="1024"/>
      <c r="C120" s="1025"/>
      <c r="D120" s="1025"/>
      <c r="E120" s="1025"/>
      <c r="F120" s="1025"/>
      <c r="G120" s="1026"/>
      <c r="H120" s="1024"/>
      <c r="I120" s="1025"/>
      <c r="J120" s="1025"/>
      <c r="K120" s="1025"/>
      <c r="L120" s="1026"/>
    </row>
    <row r="121" spans="2:12" x14ac:dyDescent="0.25">
      <c r="B121" s="1024"/>
      <c r="C121" s="1025"/>
      <c r="D121" s="1025"/>
      <c r="E121" s="1025"/>
      <c r="F121" s="1025"/>
      <c r="G121" s="1026"/>
      <c r="H121" s="1024"/>
      <c r="I121" s="1025"/>
      <c r="J121" s="1025"/>
      <c r="K121" s="1025"/>
      <c r="L121" s="1026"/>
    </row>
    <row r="122" spans="2:12" x14ac:dyDescent="0.25">
      <c r="B122" s="1024"/>
      <c r="C122" s="1025"/>
      <c r="D122" s="1025"/>
      <c r="E122" s="1025"/>
      <c r="F122" s="1025"/>
      <c r="G122" s="1026"/>
      <c r="H122" s="1024"/>
      <c r="I122" s="1025"/>
      <c r="J122" s="1025"/>
      <c r="K122" s="1025"/>
      <c r="L122" s="1026"/>
    </row>
    <row r="123" spans="2:12" x14ac:dyDescent="0.25">
      <c r="B123" s="1024"/>
      <c r="C123" s="1025"/>
      <c r="D123" s="1025"/>
      <c r="E123" s="1025"/>
      <c r="F123" s="1025"/>
      <c r="G123" s="1026"/>
      <c r="H123" s="1024"/>
      <c r="I123" s="1025"/>
      <c r="J123" s="1025"/>
      <c r="K123" s="1025"/>
      <c r="L123" s="1026"/>
    </row>
    <row r="124" spans="2:12" x14ac:dyDescent="0.25">
      <c r="B124" s="1024"/>
      <c r="C124" s="1025"/>
      <c r="D124" s="1025"/>
      <c r="E124" s="1025"/>
      <c r="F124" s="1025"/>
      <c r="G124" s="1026"/>
      <c r="H124" s="1024"/>
      <c r="I124" s="1025"/>
      <c r="J124" s="1025"/>
      <c r="K124" s="1025"/>
      <c r="L124" s="1026"/>
    </row>
    <row r="125" spans="2:12" x14ac:dyDescent="0.25">
      <c r="B125" s="1024"/>
      <c r="C125" s="1025"/>
      <c r="D125" s="1025"/>
      <c r="E125" s="1025"/>
      <c r="F125" s="1025"/>
      <c r="G125" s="1026"/>
      <c r="H125" s="1024"/>
      <c r="I125" s="1025"/>
      <c r="J125" s="1025"/>
      <c r="K125" s="1025"/>
      <c r="L125" s="1026"/>
    </row>
    <row r="126" spans="2:12" x14ac:dyDescent="0.25">
      <c r="B126" s="1024"/>
      <c r="C126" s="1025"/>
      <c r="D126" s="1025"/>
      <c r="E126" s="1025"/>
      <c r="F126" s="1025"/>
      <c r="G126" s="1026"/>
      <c r="H126" s="1024"/>
      <c r="I126" s="1025"/>
      <c r="J126" s="1025"/>
      <c r="K126" s="1025"/>
      <c r="L126" s="1026"/>
    </row>
    <row r="127" spans="2:12" x14ac:dyDescent="0.25">
      <c r="B127" s="1024"/>
      <c r="C127" s="1025"/>
      <c r="D127" s="1025"/>
      <c r="E127" s="1025"/>
      <c r="F127" s="1025"/>
      <c r="G127" s="1026"/>
      <c r="H127" s="1024"/>
      <c r="I127" s="1025"/>
      <c r="J127" s="1025"/>
      <c r="K127" s="1025"/>
      <c r="L127" s="1026"/>
    </row>
    <row r="128" spans="2:12" x14ac:dyDescent="0.25">
      <c r="B128" s="1024"/>
      <c r="C128" s="1025"/>
      <c r="D128" s="1025"/>
      <c r="E128" s="1025"/>
      <c r="F128" s="1025"/>
      <c r="G128" s="1026"/>
      <c r="H128" s="1024"/>
      <c r="I128" s="1025"/>
      <c r="J128" s="1025"/>
      <c r="K128" s="1025"/>
      <c r="L128" s="1026"/>
    </row>
    <row r="129" spans="2:12" x14ac:dyDescent="0.25">
      <c r="B129" s="1024"/>
      <c r="C129" s="1025"/>
      <c r="D129" s="1025"/>
      <c r="E129" s="1025"/>
      <c r="F129" s="1025"/>
      <c r="G129" s="1026"/>
      <c r="H129" s="1024"/>
      <c r="I129" s="1025"/>
      <c r="J129" s="1025"/>
      <c r="K129" s="1025"/>
      <c r="L129" s="1026"/>
    </row>
    <row r="130" spans="2:12" x14ac:dyDescent="0.25">
      <c r="B130" s="1024"/>
      <c r="C130" s="1025"/>
      <c r="D130" s="1025"/>
      <c r="E130" s="1025"/>
      <c r="F130" s="1025"/>
      <c r="G130" s="1026"/>
      <c r="H130" s="1024"/>
      <c r="I130" s="1025"/>
      <c r="J130" s="1025"/>
      <c r="K130" s="1025"/>
      <c r="L130" s="1026"/>
    </row>
    <row r="131" spans="2:12" ht="15.75" thickBot="1" x14ac:dyDescent="0.3">
      <c r="B131" s="1027"/>
      <c r="C131" s="1028"/>
      <c r="D131" s="1028"/>
      <c r="E131" s="1028"/>
      <c r="F131" s="1028"/>
      <c r="G131" s="1029"/>
      <c r="H131" s="1027"/>
      <c r="I131" s="1028"/>
      <c r="J131" s="1028"/>
      <c r="K131" s="1028"/>
      <c r="L131" s="1029"/>
    </row>
    <row r="132" spans="2:12" x14ac:dyDescent="0.25">
      <c r="B132" s="1015" t="s">
        <v>909</v>
      </c>
      <c r="C132" s="1016"/>
      <c r="D132" s="1016"/>
      <c r="E132" s="1016"/>
      <c r="F132" s="1016"/>
      <c r="G132" s="1017"/>
      <c r="H132" s="1013" t="s">
        <v>910</v>
      </c>
      <c r="I132" s="1014"/>
      <c r="J132" s="1014"/>
      <c r="K132" s="1014"/>
      <c r="L132" s="1014"/>
    </row>
    <row r="133" spans="2:12" ht="30" customHeight="1" thickBot="1" x14ac:dyDescent="0.3">
      <c r="B133" s="1018"/>
      <c r="C133" s="1019"/>
      <c r="D133" s="1019"/>
      <c r="E133" s="1019"/>
      <c r="F133" s="1019"/>
      <c r="G133" s="1020"/>
      <c r="H133" s="1013"/>
      <c r="I133" s="1014"/>
      <c r="J133" s="1014"/>
      <c r="K133" s="1014"/>
      <c r="L133" s="1014"/>
    </row>
    <row r="134" spans="2:12" ht="15.75" customHeight="1" x14ac:dyDescent="0.25">
      <c r="B134" s="1021"/>
      <c r="C134" s="1022"/>
      <c r="D134" s="1022"/>
      <c r="E134" s="1022"/>
      <c r="F134" s="1022"/>
      <c r="G134" s="1023"/>
      <c r="H134" s="1021"/>
      <c r="I134" s="1022"/>
      <c r="J134" s="1022"/>
      <c r="K134" s="1022"/>
      <c r="L134" s="1023"/>
    </row>
    <row r="135" spans="2:12" x14ac:dyDescent="0.25">
      <c r="B135" s="1024"/>
      <c r="C135" s="1025"/>
      <c r="D135" s="1025"/>
      <c r="E135" s="1025"/>
      <c r="F135" s="1025"/>
      <c r="G135" s="1026"/>
      <c r="H135" s="1024"/>
      <c r="I135" s="1025"/>
      <c r="J135" s="1025"/>
      <c r="K135" s="1025"/>
      <c r="L135" s="1026"/>
    </row>
    <row r="136" spans="2:12" x14ac:dyDescent="0.25">
      <c r="B136" s="1024"/>
      <c r="C136" s="1025"/>
      <c r="D136" s="1025"/>
      <c r="E136" s="1025"/>
      <c r="F136" s="1025"/>
      <c r="G136" s="1026"/>
      <c r="H136" s="1024"/>
      <c r="I136" s="1025"/>
      <c r="J136" s="1025"/>
      <c r="K136" s="1025"/>
      <c r="L136" s="1026"/>
    </row>
    <row r="137" spans="2:12" x14ac:dyDescent="0.25">
      <c r="B137" s="1024"/>
      <c r="C137" s="1025"/>
      <c r="D137" s="1025"/>
      <c r="E137" s="1025"/>
      <c r="F137" s="1025"/>
      <c r="G137" s="1026"/>
      <c r="H137" s="1024"/>
      <c r="I137" s="1025"/>
      <c r="J137" s="1025"/>
      <c r="K137" s="1025"/>
      <c r="L137" s="1026"/>
    </row>
    <row r="138" spans="2:12" x14ac:dyDescent="0.25">
      <c r="B138" s="1024"/>
      <c r="C138" s="1025"/>
      <c r="D138" s="1025"/>
      <c r="E138" s="1025"/>
      <c r="F138" s="1025"/>
      <c r="G138" s="1026"/>
      <c r="H138" s="1024"/>
      <c r="I138" s="1025"/>
      <c r="J138" s="1025"/>
      <c r="K138" s="1025"/>
      <c r="L138" s="1026"/>
    </row>
    <row r="139" spans="2:12" x14ac:dyDescent="0.25">
      <c r="B139" s="1024"/>
      <c r="C139" s="1025"/>
      <c r="D139" s="1025"/>
      <c r="E139" s="1025"/>
      <c r="F139" s="1025"/>
      <c r="G139" s="1026"/>
      <c r="H139" s="1024"/>
      <c r="I139" s="1025"/>
      <c r="J139" s="1025"/>
      <c r="K139" s="1025"/>
      <c r="L139" s="1026"/>
    </row>
    <row r="140" spans="2:12" x14ac:dyDescent="0.25">
      <c r="B140" s="1024"/>
      <c r="C140" s="1025"/>
      <c r="D140" s="1025"/>
      <c r="E140" s="1025"/>
      <c r="F140" s="1025"/>
      <c r="G140" s="1026"/>
      <c r="H140" s="1024"/>
      <c r="I140" s="1025"/>
      <c r="J140" s="1025"/>
      <c r="K140" s="1025"/>
      <c r="L140" s="1026"/>
    </row>
    <row r="141" spans="2:12" x14ac:dyDescent="0.25">
      <c r="B141" s="1024"/>
      <c r="C141" s="1025"/>
      <c r="D141" s="1025"/>
      <c r="E141" s="1025"/>
      <c r="F141" s="1025"/>
      <c r="G141" s="1026"/>
      <c r="H141" s="1024"/>
      <c r="I141" s="1025"/>
      <c r="J141" s="1025"/>
      <c r="K141" s="1025"/>
      <c r="L141" s="1026"/>
    </row>
    <row r="142" spans="2:12" x14ac:dyDescent="0.25">
      <c r="B142" s="1024"/>
      <c r="C142" s="1025"/>
      <c r="D142" s="1025"/>
      <c r="E142" s="1025"/>
      <c r="F142" s="1025"/>
      <c r="G142" s="1026"/>
      <c r="H142" s="1024"/>
      <c r="I142" s="1025"/>
      <c r="J142" s="1025"/>
      <c r="K142" s="1025"/>
      <c r="L142" s="1026"/>
    </row>
    <row r="143" spans="2:12" x14ac:dyDescent="0.25">
      <c r="B143" s="1024"/>
      <c r="C143" s="1025"/>
      <c r="D143" s="1025"/>
      <c r="E143" s="1025"/>
      <c r="F143" s="1025"/>
      <c r="G143" s="1026"/>
      <c r="H143" s="1024"/>
      <c r="I143" s="1025"/>
      <c r="J143" s="1025"/>
      <c r="K143" s="1025"/>
      <c r="L143" s="1026"/>
    </row>
    <row r="144" spans="2:12" x14ac:dyDescent="0.25">
      <c r="B144" s="1024"/>
      <c r="C144" s="1025"/>
      <c r="D144" s="1025"/>
      <c r="E144" s="1025"/>
      <c r="F144" s="1025"/>
      <c r="G144" s="1026"/>
      <c r="H144" s="1024"/>
      <c r="I144" s="1025"/>
      <c r="J144" s="1025"/>
      <c r="K144" s="1025"/>
      <c r="L144" s="1026"/>
    </row>
    <row r="145" spans="2:12" x14ac:dyDescent="0.25">
      <c r="B145" s="1024"/>
      <c r="C145" s="1025"/>
      <c r="D145" s="1025"/>
      <c r="E145" s="1025"/>
      <c r="F145" s="1025"/>
      <c r="G145" s="1026"/>
      <c r="H145" s="1024"/>
      <c r="I145" s="1025"/>
      <c r="J145" s="1025"/>
      <c r="K145" s="1025"/>
      <c r="L145" s="1026"/>
    </row>
    <row r="146" spans="2:12" x14ac:dyDescent="0.25">
      <c r="B146" s="1024"/>
      <c r="C146" s="1025"/>
      <c r="D146" s="1025"/>
      <c r="E146" s="1025"/>
      <c r="F146" s="1025"/>
      <c r="G146" s="1026"/>
      <c r="H146" s="1024"/>
      <c r="I146" s="1025"/>
      <c r="J146" s="1025"/>
      <c r="K146" s="1025"/>
      <c r="L146" s="1026"/>
    </row>
    <row r="147" spans="2:12" ht="15.75" thickBot="1" x14ac:dyDescent="0.3">
      <c r="B147" s="1027"/>
      <c r="C147" s="1028"/>
      <c r="D147" s="1028"/>
      <c r="E147" s="1028"/>
      <c r="F147" s="1028"/>
      <c r="G147" s="1029"/>
      <c r="H147" s="1027"/>
      <c r="I147" s="1028"/>
      <c r="J147" s="1028"/>
      <c r="K147" s="1028"/>
      <c r="L147" s="1029"/>
    </row>
    <row r="148" spans="2:12" x14ac:dyDescent="0.25">
      <c r="B148" s="1015" t="s">
        <v>911</v>
      </c>
      <c r="C148" s="1016"/>
      <c r="D148" s="1016"/>
      <c r="E148" s="1016"/>
      <c r="F148" s="1016"/>
      <c r="G148" s="1017"/>
      <c r="H148" s="1013" t="s">
        <v>912</v>
      </c>
      <c r="I148" s="1014"/>
      <c r="J148" s="1014"/>
      <c r="K148" s="1014"/>
      <c r="L148" s="1014"/>
    </row>
    <row r="149" spans="2:12" ht="30" customHeight="1" thickBot="1" x14ac:dyDescent="0.3">
      <c r="B149" s="1018"/>
      <c r="C149" s="1019"/>
      <c r="D149" s="1019"/>
      <c r="E149" s="1019"/>
      <c r="F149" s="1019"/>
      <c r="G149" s="1020"/>
      <c r="H149" s="1013"/>
      <c r="I149" s="1014"/>
      <c r="J149" s="1014"/>
      <c r="K149" s="1014"/>
      <c r="L149" s="1014"/>
    </row>
    <row r="150" spans="2:12" ht="15.75" customHeight="1" x14ac:dyDescent="0.25">
      <c r="B150" s="1021"/>
      <c r="C150" s="1022"/>
      <c r="D150" s="1022"/>
      <c r="E150" s="1022"/>
      <c r="F150" s="1022"/>
      <c r="G150" s="1023"/>
      <c r="H150" s="1021"/>
      <c r="I150" s="1022"/>
      <c r="J150" s="1022"/>
      <c r="K150" s="1022"/>
      <c r="L150" s="1023"/>
    </row>
    <row r="151" spans="2:12" x14ac:dyDescent="0.25">
      <c r="B151" s="1024"/>
      <c r="C151" s="1025"/>
      <c r="D151" s="1025"/>
      <c r="E151" s="1025"/>
      <c r="F151" s="1025"/>
      <c r="G151" s="1026"/>
      <c r="H151" s="1024"/>
      <c r="I151" s="1025"/>
      <c r="J151" s="1025"/>
      <c r="K151" s="1025"/>
      <c r="L151" s="1026"/>
    </row>
    <row r="152" spans="2:12" x14ac:dyDescent="0.25">
      <c r="B152" s="1024"/>
      <c r="C152" s="1025"/>
      <c r="D152" s="1025"/>
      <c r="E152" s="1025"/>
      <c r="F152" s="1025"/>
      <c r="G152" s="1026"/>
      <c r="H152" s="1024"/>
      <c r="I152" s="1025"/>
      <c r="J152" s="1025"/>
      <c r="K152" s="1025"/>
      <c r="L152" s="1026"/>
    </row>
    <row r="153" spans="2:12" x14ac:dyDescent="0.25">
      <c r="B153" s="1024"/>
      <c r="C153" s="1025"/>
      <c r="D153" s="1025"/>
      <c r="E153" s="1025"/>
      <c r="F153" s="1025"/>
      <c r="G153" s="1026"/>
      <c r="H153" s="1024"/>
      <c r="I153" s="1025"/>
      <c r="J153" s="1025"/>
      <c r="K153" s="1025"/>
      <c r="L153" s="1026"/>
    </row>
    <row r="154" spans="2:12" x14ac:dyDescent="0.25">
      <c r="B154" s="1024"/>
      <c r="C154" s="1025"/>
      <c r="D154" s="1025"/>
      <c r="E154" s="1025"/>
      <c r="F154" s="1025"/>
      <c r="G154" s="1026"/>
      <c r="H154" s="1024"/>
      <c r="I154" s="1025"/>
      <c r="J154" s="1025"/>
      <c r="K154" s="1025"/>
      <c r="L154" s="1026"/>
    </row>
    <row r="155" spans="2:12" x14ac:dyDescent="0.25">
      <c r="B155" s="1024"/>
      <c r="C155" s="1025"/>
      <c r="D155" s="1025"/>
      <c r="E155" s="1025"/>
      <c r="F155" s="1025"/>
      <c r="G155" s="1026"/>
      <c r="H155" s="1024"/>
      <c r="I155" s="1025"/>
      <c r="J155" s="1025"/>
      <c r="K155" s="1025"/>
      <c r="L155" s="1026"/>
    </row>
    <row r="156" spans="2:12" x14ac:dyDescent="0.25">
      <c r="B156" s="1024"/>
      <c r="C156" s="1025"/>
      <c r="D156" s="1025"/>
      <c r="E156" s="1025"/>
      <c r="F156" s="1025"/>
      <c r="G156" s="1026"/>
      <c r="H156" s="1024"/>
      <c r="I156" s="1025"/>
      <c r="J156" s="1025"/>
      <c r="K156" s="1025"/>
      <c r="L156" s="1026"/>
    </row>
    <row r="157" spans="2:12" x14ac:dyDescent="0.25">
      <c r="B157" s="1024"/>
      <c r="C157" s="1025"/>
      <c r="D157" s="1025"/>
      <c r="E157" s="1025"/>
      <c r="F157" s="1025"/>
      <c r="G157" s="1026"/>
      <c r="H157" s="1024"/>
      <c r="I157" s="1025"/>
      <c r="J157" s="1025"/>
      <c r="K157" s="1025"/>
      <c r="L157" s="1026"/>
    </row>
    <row r="158" spans="2:12" x14ac:dyDescent="0.25">
      <c r="B158" s="1024"/>
      <c r="C158" s="1025"/>
      <c r="D158" s="1025"/>
      <c r="E158" s="1025"/>
      <c r="F158" s="1025"/>
      <c r="G158" s="1026"/>
      <c r="H158" s="1024"/>
      <c r="I158" s="1025"/>
      <c r="J158" s="1025"/>
      <c r="K158" s="1025"/>
      <c r="L158" s="1026"/>
    </row>
    <row r="159" spans="2:12" x14ac:dyDescent="0.25">
      <c r="B159" s="1024"/>
      <c r="C159" s="1025"/>
      <c r="D159" s="1025"/>
      <c r="E159" s="1025"/>
      <c r="F159" s="1025"/>
      <c r="G159" s="1026"/>
      <c r="H159" s="1024"/>
      <c r="I159" s="1025"/>
      <c r="J159" s="1025"/>
      <c r="K159" s="1025"/>
      <c r="L159" s="1026"/>
    </row>
    <row r="160" spans="2:12" x14ac:dyDescent="0.25">
      <c r="B160" s="1024"/>
      <c r="C160" s="1025"/>
      <c r="D160" s="1025"/>
      <c r="E160" s="1025"/>
      <c r="F160" s="1025"/>
      <c r="G160" s="1026"/>
      <c r="H160" s="1024"/>
      <c r="I160" s="1025"/>
      <c r="J160" s="1025"/>
      <c r="K160" s="1025"/>
      <c r="L160" s="1026"/>
    </row>
    <row r="161" spans="2:12" x14ac:dyDescent="0.25">
      <c r="B161" s="1024"/>
      <c r="C161" s="1025"/>
      <c r="D161" s="1025"/>
      <c r="E161" s="1025"/>
      <c r="F161" s="1025"/>
      <c r="G161" s="1026"/>
      <c r="H161" s="1024"/>
      <c r="I161" s="1025"/>
      <c r="J161" s="1025"/>
      <c r="K161" s="1025"/>
      <c r="L161" s="1026"/>
    </row>
    <row r="162" spans="2:12" x14ac:dyDescent="0.25">
      <c r="B162" s="1024"/>
      <c r="C162" s="1025"/>
      <c r="D162" s="1025"/>
      <c r="E162" s="1025"/>
      <c r="F162" s="1025"/>
      <c r="G162" s="1026"/>
      <c r="H162" s="1024"/>
      <c r="I162" s="1025"/>
      <c r="J162" s="1025"/>
      <c r="K162" s="1025"/>
      <c r="L162" s="1026"/>
    </row>
    <row r="163" spans="2:12" ht="15.75" thickBot="1" x14ac:dyDescent="0.3">
      <c r="B163" s="1027"/>
      <c r="C163" s="1028"/>
      <c r="D163" s="1028"/>
      <c r="E163" s="1028"/>
      <c r="F163" s="1028"/>
      <c r="G163" s="1029"/>
      <c r="H163" s="1027"/>
      <c r="I163" s="1028"/>
      <c r="J163" s="1028"/>
      <c r="K163" s="1028"/>
      <c r="L163" s="1029"/>
    </row>
    <row r="164" spans="2:12" x14ac:dyDescent="0.25">
      <c r="B164" s="1015" t="s">
        <v>1052</v>
      </c>
      <c r="C164" s="1016"/>
      <c r="D164" s="1016"/>
      <c r="E164" s="1016"/>
      <c r="F164" s="1016"/>
      <c r="G164" s="1017"/>
      <c r="H164" s="1013" t="s">
        <v>1053</v>
      </c>
      <c r="I164" s="1014"/>
      <c r="J164" s="1014"/>
      <c r="K164" s="1014"/>
      <c r="L164" s="1014"/>
    </row>
    <row r="165" spans="2:12" ht="30" customHeight="1" thickBot="1" x14ac:dyDescent="0.3">
      <c r="B165" s="1018"/>
      <c r="C165" s="1019"/>
      <c r="D165" s="1019"/>
      <c r="E165" s="1019"/>
      <c r="F165" s="1019"/>
      <c r="G165" s="1020"/>
      <c r="H165" s="1013"/>
      <c r="I165" s="1014"/>
      <c r="J165" s="1014"/>
      <c r="K165" s="1014"/>
      <c r="L165" s="1014"/>
    </row>
    <row r="166" spans="2:12" x14ac:dyDescent="0.25">
      <c r="B166" s="1021"/>
      <c r="C166" s="1022"/>
      <c r="D166" s="1022"/>
      <c r="E166" s="1022"/>
      <c r="F166" s="1022"/>
      <c r="G166" s="1023"/>
      <c r="H166" s="1021"/>
      <c r="I166" s="1022"/>
      <c r="J166" s="1022"/>
      <c r="K166" s="1022"/>
      <c r="L166" s="1023"/>
    </row>
    <row r="167" spans="2:12" x14ac:dyDescent="0.25">
      <c r="B167" s="1024"/>
      <c r="C167" s="1025"/>
      <c r="D167" s="1025"/>
      <c r="E167" s="1025"/>
      <c r="F167" s="1025"/>
      <c r="G167" s="1026"/>
      <c r="H167" s="1024"/>
      <c r="I167" s="1025"/>
      <c r="J167" s="1025"/>
      <c r="K167" s="1025"/>
      <c r="L167" s="1026"/>
    </row>
    <row r="168" spans="2:12" x14ac:dyDescent="0.25">
      <c r="B168" s="1024"/>
      <c r="C168" s="1025"/>
      <c r="D168" s="1025"/>
      <c r="E168" s="1025"/>
      <c r="F168" s="1025"/>
      <c r="G168" s="1026"/>
      <c r="H168" s="1024"/>
      <c r="I168" s="1025"/>
      <c r="J168" s="1025"/>
      <c r="K168" s="1025"/>
      <c r="L168" s="1026"/>
    </row>
    <row r="169" spans="2:12" x14ac:dyDescent="0.25">
      <c r="B169" s="1024"/>
      <c r="C169" s="1025"/>
      <c r="D169" s="1025"/>
      <c r="E169" s="1025"/>
      <c r="F169" s="1025"/>
      <c r="G169" s="1026"/>
      <c r="H169" s="1024"/>
      <c r="I169" s="1025"/>
      <c r="J169" s="1025"/>
      <c r="K169" s="1025"/>
      <c r="L169" s="1026"/>
    </row>
    <row r="170" spans="2:12" x14ac:dyDescent="0.25">
      <c r="B170" s="1024"/>
      <c r="C170" s="1025"/>
      <c r="D170" s="1025"/>
      <c r="E170" s="1025"/>
      <c r="F170" s="1025"/>
      <c r="G170" s="1026"/>
      <c r="H170" s="1024"/>
      <c r="I170" s="1025"/>
      <c r="J170" s="1025"/>
      <c r="K170" s="1025"/>
      <c r="L170" s="1026"/>
    </row>
    <row r="171" spans="2:12" x14ac:dyDescent="0.25">
      <c r="B171" s="1024"/>
      <c r="C171" s="1025"/>
      <c r="D171" s="1025"/>
      <c r="E171" s="1025"/>
      <c r="F171" s="1025"/>
      <c r="G171" s="1026"/>
      <c r="H171" s="1024"/>
      <c r="I171" s="1025"/>
      <c r="J171" s="1025"/>
      <c r="K171" s="1025"/>
      <c r="L171" s="1026"/>
    </row>
    <row r="172" spans="2:12" x14ac:dyDescent="0.25">
      <c r="B172" s="1024"/>
      <c r="C172" s="1025"/>
      <c r="D172" s="1025"/>
      <c r="E172" s="1025"/>
      <c r="F172" s="1025"/>
      <c r="G172" s="1026"/>
      <c r="H172" s="1024"/>
      <c r="I172" s="1025"/>
      <c r="J172" s="1025"/>
      <c r="K172" s="1025"/>
      <c r="L172" s="1026"/>
    </row>
    <row r="173" spans="2:12" x14ac:dyDescent="0.25">
      <c r="B173" s="1024"/>
      <c r="C173" s="1025"/>
      <c r="D173" s="1025"/>
      <c r="E173" s="1025"/>
      <c r="F173" s="1025"/>
      <c r="G173" s="1026"/>
      <c r="H173" s="1024"/>
      <c r="I173" s="1025"/>
      <c r="J173" s="1025"/>
      <c r="K173" s="1025"/>
      <c r="L173" s="1026"/>
    </row>
    <row r="174" spans="2:12" x14ac:dyDescent="0.25">
      <c r="B174" s="1024"/>
      <c r="C174" s="1025"/>
      <c r="D174" s="1025"/>
      <c r="E174" s="1025"/>
      <c r="F174" s="1025"/>
      <c r="G174" s="1026"/>
      <c r="H174" s="1024"/>
      <c r="I174" s="1025"/>
      <c r="J174" s="1025"/>
      <c r="K174" s="1025"/>
      <c r="L174" s="1026"/>
    </row>
    <row r="175" spans="2:12" x14ac:dyDescent="0.25">
      <c r="B175" s="1024"/>
      <c r="C175" s="1025"/>
      <c r="D175" s="1025"/>
      <c r="E175" s="1025"/>
      <c r="F175" s="1025"/>
      <c r="G175" s="1026"/>
      <c r="H175" s="1024"/>
      <c r="I175" s="1025"/>
      <c r="J175" s="1025"/>
      <c r="K175" s="1025"/>
      <c r="L175" s="1026"/>
    </row>
    <row r="176" spans="2:12" x14ac:dyDescent="0.25">
      <c r="B176" s="1024"/>
      <c r="C176" s="1025"/>
      <c r="D176" s="1025"/>
      <c r="E176" s="1025"/>
      <c r="F176" s="1025"/>
      <c r="G176" s="1026"/>
      <c r="H176" s="1024"/>
      <c r="I176" s="1025"/>
      <c r="J176" s="1025"/>
      <c r="K176" s="1025"/>
      <c r="L176" s="1026"/>
    </row>
    <row r="177" spans="2:12" x14ac:dyDescent="0.25">
      <c r="B177" s="1024"/>
      <c r="C177" s="1025"/>
      <c r="D177" s="1025"/>
      <c r="E177" s="1025"/>
      <c r="F177" s="1025"/>
      <c r="G177" s="1026"/>
      <c r="H177" s="1024"/>
      <c r="I177" s="1025"/>
      <c r="J177" s="1025"/>
      <c r="K177" s="1025"/>
      <c r="L177" s="1026"/>
    </row>
    <row r="178" spans="2:12" x14ac:dyDescent="0.25">
      <c r="B178" s="1024"/>
      <c r="C178" s="1025"/>
      <c r="D178" s="1025"/>
      <c r="E178" s="1025"/>
      <c r="F178" s="1025"/>
      <c r="G178" s="1026"/>
      <c r="H178" s="1024"/>
      <c r="I178" s="1025"/>
      <c r="J178" s="1025"/>
      <c r="K178" s="1025"/>
      <c r="L178" s="1026"/>
    </row>
    <row r="179" spans="2:12" ht="15.75" thickBot="1" x14ac:dyDescent="0.3">
      <c r="B179" s="1027"/>
      <c r="C179" s="1028"/>
      <c r="D179" s="1028"/>
      <c r="E179" s="1028"/>
      <c r="F179" s="1028"/>
      <c r="G179" s="1029"/>
      <c r="H179" s="1027"/>
      <c r="I179" s="1028"/>
      <c r="J179" s="1028"/>
      <c r="K179" s="1028"/>
      <c r="L179" s="1029"/>
    </row>
    <row r="180" spans="2:12" x14ac:dyDescent="0.25">
      <c r="B180" s="1015" t="s">
        <v>1054</v>
      </c>
      <c r="C180" s="1016"/>
      <c r="D180" s="1016"/>
      <c r="E180" s="1016"/>
      <c r="F180" s="1016"/>
      <c r="G180" s="1017"/>
      <c r="H180" s="1013" t="s">
        <v>913</v>
      </c>
      <c r="I180" s="1014"/>
      <c r="J180" s="1014"/>
      <c r="K180" s="1014"/>
      <c r="L180" s="1014"/>
    </row>
    <row r="181" spans="2:12" ht="25.5" customHeight="1" thickBot="1" x14ac:dyDescent="0.3">
      <c r="B181" s="1018"/>
      <c r="C181" s="1019"/>
      <c r="D181" s="1019"/>
      <c r="E181" s="1019"/>
      <c r="F181" s="1019"/>
      <c r="G181" s="1020"/>
      <c r="H181" s="1013"/>
      <c r="I181" s="1014"/>
      <c r="J181" s="1014"/>
      <c r="K181" s="1014"/>
      <c r="L181" s="1014"/>
    </row>
    <row r="182" spans="2:12" x14ac:dyDescent="0.25">
      <c r="B182" s="1021"/>
      <c r="C182" s="1022"/>
      <c r="D182" s="1022"/>
      <c r="E182" s="1022"/>
      <c r="F182" s="1022"/>
      <c r="G182" s="1023"/>
      <c r="H182" s="1021"/>
      <c r="I182" s="1022"/>
      <c r="J182" s="1022"/>
      <c r="K182" s="1022"/>
      <c r="L182" s="1023"/>
    </row>
    <row r="183" spans="2:12" x14ac:dyDescent="0.25">
      <c r="B183" s="1024"/>
      <c r="C183" s="1025"/>
      <c r="D183" s="1025"/>
      <c r="E183" s="1025"/>
      <c r="F183" s="1025"/>
      <c r="G183" s="1026"/>
      <c r="H183" s="1024"/>
      <c r="I183" s="1025"/>
      <c r="J183" s="1025"/>
      <c r="K183" s="1025"/>
      <c r="L183" s="1026"/>
    </row>
    <row r="184" spans="2:12" x14ac:dyDescent="0.25">
      <c r="B184" s="1024"/>
      <c r="C184" s="1025"/>
      <c r="D184" s="1025"/>
      <c r="E184" s="1025"/>
      <c r="F184" s="1025"/>
      <c r="G184" s="1026"/>
      <c r="H184" s="1024"/>
      <c r="I184" s="1025"/>
      <c r="J184" s="1025"/>
      <c r="K184" s="1025"/>
      <c r="L184" s="1026"/>
    </row>
    <row r="185" spans="2:12" x14ac:dyDescent="0.25">
      <c r="B185" s="1024"/>
      <c r="C185" s="1025"/>
      <c r="D185" s="1025"/>
      <c r="E185" s="1025"/>
      <c r="F185" s="1025"/>
      <c r="G185" s="1026"/>
      <c r="H185" s="1024"/>
      <c r="I185" s="1025"/>
      <c r="J185" s="1025"/>
      <c r="K185" s="1025"/>
      <c r="L185" s="1026"/>
    </row>
    <row r="186" spans="2:12" x14ac:dyDescent="0.25">
      <c r="B186" s="1024"/>
      <c r="C186" s="1025"/>
      <c r="D186" s="1025"/>
      <c r="E186" s="1025"/>
      <c r="F186" s="1025"/>
      <c r="G186" s="1026"/>
      <c r="H186" s="1024"/>
      <c r="I186" s="1025"/>
      <c r="J186" s="1025"/>
      <c r="K186" s="1025"/>
      <c r="L186" s="1026"/>
    </row>
    <row r="187" spans="2:12" x14ac:dyDescent="0.25">
      <c r="B187" s="1024"/>
      <c r="C187" s="1025"/>
      <c r="D187" s="1025"/>
      <c r="E187" s="1025"/>
      <c r="F187" s="1025"/>
      <c r="G187" s="1026"/>
      <c r="H187" s="1024"/>
      <c r="I187" s="1025"/>
      <c r="J187" s="1025"/>
      <c r="K187" s="1025"/>
      <c r="L187" s="1026"/>
    </row>
    <row r="188" spans="2:12" x14ac:dyDescent="0.25">
      <c r="B188" s="1024"/>
      <c r="C188" s="1025"/>
      <c r="D188" s="1025"/>
      <c r="E188" s="1025"/>
      <c r="F188" s="1025"/>
      <c r="G188" s="1026"/>
      <c r="H188" s="1024"/>
      <c r="I188" s="1025"/>
      <c r="J188" s="1025"/>
      <c r="K188" s="1025"/>
      <c r="L188" s="1026"/>
    </row>
    <row r="189" spans="2:12" x14ac:dyDescent="0.25">
      <c r="B189" s="1024"/>
      <c r="C189" s="1025"/>
      <c r="D189" s="1025"/>
      <c r="E189" s="1025"/>
      <c r="F189" s="1025"/>
      <c r="G189" s="1026"/>
      <c r="H189" s="1024"/>
      <c r="I189" s="1025"/>
      <c r="J189" s="1025"/>
      <c r="K189" s="1025"/>
      <c r="L189" s="1026"/>
    </row>
    <row r="190" spans="2:12" x14ac:dyDescent="0.25">
      <c r="B190" s="1024"/>
      <c r="C190" s="1025"/>
      <c r="D190" s="1025"/>
      <c r="E190" s="1025"/>
      <c r="F190" s="1025"/>
      <c r="G190" s="1026"/>
      <c r="H190" s="1024"/>
      <c r="I190" s="1025"/>
      <c r="J190" s="1025"/>
      <c r="K190" s="1025"/>
      <c r="L190" s="1026"/>
    </row>
    <row r="191" spans="2:12" x14ac:dyDescent="0.25">
      <c r="B191" s="1024"/>
      <c r="C191" s="1025"/>
      <c r="D191" s="1025"/>
      <c r="E191" s="1025"/>
      <c r="F191" s="1025"/>
      <c r="G191" s="1026"/>
      <c r="H191" s="1024"/>
      <c r="I191" s="1025"/>
      <c r="J191" s="1025"/>
      <c r="K191" s="1025"/>
      <c r="L191" s="1026"/>
    </row>
    <row r="192" spans="2:12" x14ac:dyDescent="0.25">
      <c r="B192" s="1024"/>
      <c r="C192" s="1025"/>
      <c r="D192" s="1025"/>
      <c r="E192" s="1025"/>
      <c r="F192" s="1025"/>
      <c r="G192" s="1026"/>
      <c r="H192" s="1024"/>
      <c r="I192" s="1025"/>
      <c r="J192" s="1025"/>
      <c r="K192" s="1025"/>
      <c r="L192" s="1026"/>
    </row>
    <row r="193" spans="2:12" x14ac:dyDescent="0.25">
      <c r="B193" s="1024"/>
      <c r="C193" s="1025"/>
      <c r="D193" s="1025"/>
      <c r="E193" s="1025"/>
      <c r="F193" s="1025"/>
      <c r="G193" s="1026"/>
      <c r="H193" s="1024"/>
      <c r="I193" s="1025"/>
      <c r="J193" s="1025"/>
      <c r="K193" s="1025"/>
      <c r="L193" s="1026"/>
    </row>
    <row r="194" spans="2:12" x14ac:dyDescent="0.25">
      <c r="B194" s="1024"/>
      <c r="C194" s="1025"/>
      <c r="D194" s="1025"/>
      <c r="E194" s="1025"/>
      <c r="F194" s="1025"/>
      <c r="G194" s="1026"/>
      <c r="H194" s="1024"/>
      <c r="I194" s="1025"/>
      <c r="J194" s="1025"/>
      <c r="K194" s="1025"/>
      <c r="L194" s="1026"/>
    </row>
    <row r="195" spans="2:12" ht="15.75" thickBot="1" x14ac:dyDescent="0.3">
      <c r="B195" s="1027"/>
      <c r="C195" s="1028"/>
      <c r="D195" s="1028"/>
      <c r="E195" s="1028"/>
      <c r="F195" s="1028"/>
      <c r="G195" s="1029"/>
      <c r="H195" s="1027"/>
      <c r="I195" s="1028"/>
      <c r="J195" s="1028"/>
      <c r="K195" s="1028"/>
      <c r="L195" s="1029"/>
    </row>
    <row r="196" spans="2:12" ht="23.25" customHeight="1" x14ac:dyDescent="0.25">
      <c r="B196" s="1030" t="s">
        <v>1055</v>
      </c>
      <c r="C196" s="1031"/>
      <c r="D196" s="1031"/>
      <c r="E196" s="1031"/>
      <c r="F196" s="1031"/>
      <c r="G196" s="1032"/>
      <c r="H196" s="1014" t="s">
        <v>1056</v>
      </c>
      <c r="I196" s="1014"/>
      <c r="J196" s="1014"/>
      <c r="K196" s="1014"/>
      <c r="L196" s="1014"/>
    </row>
    <row r="197" spans="2:12" ht="17.25" customHeight="1" thickBot="1" x14ac:dyDescent="0.3">
      <c r="B197" s="1033"/>
      <c r="C197" s="1034"/>
      <c r="D197" s="1034"/>
      <c r="E197" s="1034"/>
      <c r="F197" s="1034"/>
      <c r="G197" s="1035"/>
      <c r="H197" s="1014"/>
      <c r="I197" s="1014"/>
      <c r="J197" s="1014"/>
      <c r="K197" s="1014"/>
      <c r="L197" s="1014"/>
    </row>
    <row r="198" spans="2:12" x14ac:dyDescent="0.25">
      <c r="B198" s="1021"/>
      <c r="C198" s="1022"/>
      <c r="D198" s="1022"/>
      <c r="E198" s="1022"/>
      <c r="F198" s="1022"/>
      <c r="G198" s="1023"/>
      <c r="H198" s="1021"/>
      <c r="I198" s="1022"/>
      <c r="J198" s="1022"/>
      <c r="K198" s="1022"/>
      <c r="L198" s="1023"/>
    </row>
    <row r="199" spans="2:12" x14ac:dyDescent="0.25">
      <c r="B199" s="1024"/>
      <c r="C199" s="1025"/>
      <c r="D199" s="1025"/>
      <c r="E199" s="1025"/>
      <c r="F199" s="1025"/>
      <c r="G199" s="1026"/>
      <c r="H199" s="1024"/>
      <c r="I199" s="1025"/>
      <c r="J199" s="1025"/>
      <c r="K199" s="1025"/>
      <c r="L199" s="1026"/>
    </row>
    <row r="200" spans="2:12" x14ac:dyDescent="0.25">
      <c r="B200" s="1024"/>
      <c r="C200" s="1025"/>
      <c r="D200" s="1025"/>
      <c r="E200" s="1025"/>
      <c r="F200" s="1025"/>
      <c r="G200" s="1026"/>
      <c r="H200" s="1024"/>
      <c r="I200" s="1025"/>
      <c r="J200" s="1025"/>
      <c r="K200" s="1025"/>
      <c r="L200" s="1026"/>
    </row>
    <row r="201" spans="2:12" x14ac:dyDescent="0.25">
      <c r="B201" s="1024"/>
      <c r="C201" s="1025"/>
      <c r="D201" s="1025"/>
      <c r="E201" s="1025"/>
      <c r="F201" s="1025"/>
      <c r="G201" s="1026"/>
      <c r="H201" s="1024"/>
      <c r="I201" s="1025"/>
      <c r="J201" s="1025"/>
      <c r="K201" s="1025"/>
      <c r="L201" s="1026"/>
    </row>
    <row r="202" spans="2:12" x14ac:dyDescent="0.25">
      <c r="B202" s="1024"/>
      <c r="C202" s="1025"/>
      <c r="D202" s="1025"/>
      <c r="E202" s="1025"/>
      <c r="F202" s="1025"/>
      <c r="G202" s="1026"/>
      <c r="H202" s="1024"/>
      <c r="I202" s="1025"/>
      <c r="J202" s="1025"/>
      <c r="K202" s="1025"/>
      <c r="L202" s="1026"/>
    </row>
    <row r="203" spans="2:12" x14ac:dyDescent="0.25">
      <c r="B203" s="1024"/>
      <c r="C203" s="1025"/>
      <c r="D203" s="1025"/>
      <c r="E203" s="1025"/>
      <c r="F203" s="1025"/>
      <c r="G203" s="1026"/>
      <c r="H203" s="1024"/>
      <c r="I203" s="1025"/>
      <c r="J203" s="1025"/>
      <c r="K203" s="1025"/>
      <c r="L203" s="1026"/>
    </row>
    <row r="204" spans="2:12" x14ac:dyDescent="0.25">
      <c r="B204" s="1024"/>
      <c r="C204" s="1025"/>
      <c r="D204" s="1025"/>
      <c r="E204" s="1025"/>
      <c r="F204" s="1025"/>
      <c r="G204" s="1026"/>
      <c r="H204" s="1024"/>
      <c r="I204" s="1025"/>
      <c r="J204" s="1025"/>
      <c r="K204" s="1025"/>
      <c r="L204" s="1026"/>
    </row>
    <row r="205" spans="2:12" x14ac:dyDescent="0.25">
      <c r="B205" s="1024"/>
      <c r="C205" s="1025"/>
      <c r="D205" s="1025"/>
      <c r="E205" s="1025"/>
      <c r="F205" s="1025"/>
      <c r="G205" s="1026"/>
      <c r="H205" s="1024"/>
      <c r="I205" s="1025"/>
      <c r="J205" s="1025"/>
      <c r="K205" s="1025"/>
      <c r="L205" s="1026"/>
    </row>
    <row r="206" spans="2:12" x14ac:dyDescent="0.25">
      <c r="B206" s="1024"/>
      <c r="C206" s="1025"/>
      <c r="D206" s="1025"/>
      <c r="E206" s="1025"/>
      <c r="F206" s="1025"/>
      <c r="G206" s="1026"/>
      <c r="H206" s="1024"/>
      <c r="I206" s="1025"/>
      <c r="J206" s="1025"/>
      <c r="K206" s="1025"/>
      <c r="L206" s="1026"/>
    </row>
    <row r="207" spans="2:12" x14ac:dyDescent="0.25">
      <c r="B207" s="1024"/>
      <c r="C207" s="1025"/>
      <c r="D207" s="1025"/>
      <c r="E207" s="1025"/>
      <c r="F207" s="1025"/>
      <c r="G207" s="1026"/>
      <c r="H207" s="1024"/>
      <c r="I207" s="1025"/>
      <c r="J207" s="1025"/>
      <c r="K207" s="1025"/>
      <c r="L207" s="1026"/>
    </row>
    <row r="208" spans="2:12" x14ac:dyDescent="0.25">
      <c r="B208" s="1024"/>
      <c r="C208" s="1025"/>
      <c r="D208" s="1025"/>
      <c r="E208" s="1025"/>
      <c r="F208" s="1025"/>
      <c r="G208" s="1026"/>
      <c r="H208" s="1024"/>
      <c r="I208" s="1025"/>
      <c r="J208" s="1025"/>
      <c r="K208" s="1025"/>
      <c r="L208" s="1026"/>
    </row>
    <row r="209" spans="2:12" x14ac:dyDescent="0.25">
      <c r="B209" s="1024"/>
      <c r="C209" s="1025"/>
      <c r="D209" s="1025"/>
      <c r="E209" s="1025"/>
      <c r="F209" s="1025"/>
      <c r="G209" s="1026"/>
      <c r="H209" s="1024"/>
      <c r="I209" s="1025"/>
      <c r="J209" s="1025"/>
      <c r="K209" s="1025"/>
      <c r="L209" s="1026"/>
    </row>
    <row r="210" spans="2:12" x14ac:dyDescent="0.25">
      <c r="B210" s="1024"/>
      <c r="C210" s="1025"/>
      <c r="D210" s="1025"/>
      <c r="E210" s="1025"/>
      <c r="F210" s="1025"/>
      <c r="G210" s="1026"/>
      <c r="H210" s="1024"/>
      <c r="I210" s="1025"/>
      <c r="J210" s="1025"/>
      <c r="K210" s="1025"/>
      <c r="L210" s="1026"/>
    </row>
    <row r="211" spans="2:12" ht="15.75" thickBot="1" x14ac:dyDescent="0.3">
      <c r="B211" s="1027"/>
      <c r="C211" s="1028"/>
      <c r="D211" s="1028"/>
      <c r="E211" s="1028"/>
      <c r="F211" s="1028"/>
      <c r="G211" s="1029"/>
      <c r="H211" s="1027"/>
      <c r="I211" s="1028"/>
      <c r="J211" s="1028"/>
      <c r="K211" s="1028"/>
      <c r="L211" s="1029"/>
    </row>
    <row r="212" spans="2:12" ht="20.25" customHeight="1" x14ac:dyDescent="0.25">
      <c r="B212" s="1030" t="s">
        <v>1057</v>
      </c>
      <c r="C212" s="1031"/>
      <c r="D212" s="1031"/>
      <c r="E212" s="1031"/>
      <c r="F212" s="1031"/>
      <c r="G212" s="1032"/>
      <c r="H212" s="1014" t="s">
        <v>1058</v>
      </c>
      <c r="I212" s="1014"/>
      <c r="J212" s="1014"/>
      <c r="K212" s="1014"/>
      <c r="L212" s="1014"/>
    </row>
    <row r="213" spans="2:12" ht="15.75" thickBot="1" x14ac:dyDescent="0.3">
      <c r="B213" s="1036"/>
      <c r="C213" s="1037"/>
      <c r="D213" s="1037"/>
      <c r="E213" s="1037"/>
      <c r="F213" s="1037"/>
      <c r="G213" s="1038"/>
      <c r="H213" s="1039"/>
      <c r="I213" s="1039"/>
      <c r="J213" s="1039"/>
      <c r="K213" s="1039"/>
      <c r="L213" s="1039"/>
    </row>
    <row r="214" spans="2:12" x14ac:dyDescent="0.25">
      <c r="B214" s="1021"/>
      <c r="C214" s="1022"/>
      <c r="D214" s="1022"/>
      <c r="E214" s="1022"/>
      <c r="F214" s="1022"/>
      <c r="G214" s="1023"/>
      <c r="H214" s="1021"/>
      <c r="I214" s="1022"/>
      <c r="J214" s="1022"/>
      <c r="K214" s="1022"/>
      <c r="L214" s="1023"/>
    </row>
    <row r="215" spans="2:12" x14ac:dyDescent="0.25">
      <c r="B215" s="1024"/>
      <c r="C215" s="1025"/>
      <c r="D215" s="1025"/>
      <c r="E215" s="1025"/>
      <c r="F215" s="1025"/>
      <c r="G215" s="1026"/>
      <c r="H215" s="1024"/>
      <c r="I215" s="1025"/>
      <c r="J215" s="1025"/>
      <c r="K215" s="1025"/>
      <c r="L215" s="1026"/>
    </row>
    <row r="216" spans="2:12" x14ac:dyDescent="0.25">
      <c r="B216" s="1024"/>
      <c r="C216" s="1025"/>
      <c r="D216" s="1025"/>
      <c r="E216" s="1025"/>
      <c r="F216" s="1025"/>
      <c r="G216" s="1026"/>
      <c r="H216" s="1024"/>
      <c r="I216" s="1025"/>
      <c r="J216" s="1025"/>
      <c r="K216" s="1025"/>
      <c r="L216" s="1026"/>
    </row>
    <row r="217" spans="2:12" x14ac:dyDescent="0.25">
      <c r="B217" s="1024"/>
      <c r="C217" s="1025"/>
      <c r="D217" s="1025"/>
      <c r="E217" s="1025"/>
      <c r="F217" s="1025"/>
      <c r="G217" s="1026"/>
      <c r="H217" s="1024"/>
      <c r="I217" s="1025"/>
      <c r="J217" s="1025"/>
      <c r="K217" s="1025"/>
      <c r="L217" s="1026"/>
    </row>
    <row r="218" spans="2:12" x14ac:dyDescent="0.25">
      <c r="B218" s="1024"/>
      <c r="C218" s="1025"/>
      <c r="D218" s="1025"/>
      <c r="E218" s="1025"/>
      <c r="F218" s="1025"/>
      <c r="G218" s="1026"/>
      <c r="H218" s="1024"/>
      <c r="I218" s="1025"/>
      <c r="J218" s="1025"/>
      <c r="K218" s="1025"/>
      <c r="L218" s="1026"/>
    </row>
    <row r="219" spans="2:12" x14ac:dyDescent="0.25">
      <c r="B219" s="1024"/>
      <c r="C219" s="1025"/>
      <c r="D219" s="1025"/>
      <c r="E219" s="1025"/>
      <c r="F219" s="1025"/>
      <c r="G219" s="1026"/>
      <c r="H219" s="1024"/>
      <c r="I219" s="1025"/>
      <c r="J219" s="1025"/>
      <c r="K219" s="1025"/>
      <c r="L219" s="1026"/>
    </row>
    <row r="220" spans="2:12" x14ac:dyDescent="0.25">
      <c r="B220" s="1024"/>
      <c r="C220" s="1025"/>
      <c r="D220" s="1025"/>
      <c r="E220" s="1025"/>
      <c r="F220" s="1025"/>
      <c r="G220" s="1026"/>
      <c r="H220" s="1024"/>
      <c r="I220" s="1025"/>
      <c r="J220" s="1025"/>
      <c r="K220" s="1025"/>
      <c r="L220" s="1026"/>
    </row>
    <row r="221" spans="2:12" x14ac:dyDescent="0.25">
      <c r="B221" s="1024"/>
      <c r="C221" s="1025"/>
      <c r="D221" s="1025"/>
      <c r="E221" s="1025"/>
      <c r="F221" s="1025"/>
      <c r="G221" s="1026"/>
      <c r="H221" s="1024"/>
      <c r="I221" s="1025"/>
      <c r="J221" s="1025"/>
      <c r="K221" s="1025"/>
      <c r="L221" s="1026"/>
    </row>
    <row r="222" spans="2:12" x14ac:dyDescent="0.25">
      <c r="B222" s="1024"/>
      <c r="C222" s="1025"/>
      <c r="D222" s="1025"/>
      <c r="E222" s="1025"/>
      <c r="F222" s="1025"/>
      <c r="G222" s="1026"/>
      <c r="H222" s="1024"/>
      <c r="I222" s="1025"/>
      <c r="J222" s="1025"/>
      <c r="K222" s="1025"/>
      <c r="L222" s="1026"/>
    </row>
    <row r="223" spans="2:12" x14ac:dyDescent="0.25">
      <c r="B223" s="1024"/>
      <c r="C223" s="1025"/>
      <c r="D223" s="1025"/>
      <c r="E223" s="1025"/>
      <c r="F223" s="1025"/>
      <c r="G223" s="1026"/>
      <c r="H223" s="1024"/>
      <c r="I223" s="1025"/>
      <c r="J223" s="1025"/>
      <c r="K223" s="1025"/>
      <c r="L223" s="1026"/>
    </row>
    <row r="224" spans="2:12" x14ac:dyDescent="0.25">
      <c r="B224" s="1024"/>
      <c r="C224" s="1025"/>
      <c r="D224" s="1025"/>
      <c r="E224" s="1025"/>
      <c r="F224" s="1025"/>
      <c r="G224" s="1026"/>
      <c r="H224" s="1024"/>
      <c r="I224" s="1025"/>
      <c r="J224" s="1025"/>
      <c r="K224" s="1025"/>
      <c r="L224" s="1026"/>
    </row>
    <row r="225" spans="2:12" x14ac:dyDescent="0.25">
      <c r="B225" s="1024"/>
      <c r="C225" s="1025"/>
      <c r="D225" s="1025"/>
      <c r="E225" s="1025"/>
      <c r="F225" s="1025"/>
      <c r="G225" s="1026"/>
      <c r="H225" s="1024"/>
      <c r="I225" s="1025"/>
      <c r="J225" s="1025"/>
      <c r="K225" s="1025"/>
      <c r="L225" s="1026"/>
    </row>
    <row r="226" spans="2:12" x14ac:dyDescent="0.25">
      <c r="B226" s="1024"/>
      <c r="C226" s="1025"/>
      <c r="D226" s="1025"/>
      <c r="E226" s="1025"/>
      <c r="F226" s="1025"/>
      <c r="G226" s="1026"/>
      <c r="H226" s="1024"/>
      <c r="I226" s="1025"/>
      <c r="J226" s="1025"/>
      <c r="K226" s="1025"/>
      <c r="L226" s="1026"/>
    </row>
    <row r="227" spans="2:12" ht="15.75" thickBot="1" x14ac:dyDescent="0.3">
      <c r="B227" s="1027"/>
      <c r="C227" s="1028"/>
      <c r="D227" s="1028"/>
      <c r="E227" s="1028"/>
      <c r="F227" s="1028"/>
      <c r="G227" s="1029"/>
      <c r="H227" s="1027"/>
      <c r="I227" s="1028"/>
      <c r="J227" s="1028"/>
      <c r="K227" s="1028"/>
      <c r="L227" s="1029"/>
    </row>
    <row r="228" spans="2:12" ht="28.5" customHeight="1" x14ac:dyDescent="0.25">
      <c r="B228" s="1007" t="s">
        <v>1059</v>
      </c>
      <c r="C228" s="1008"/>
      <c r="D228" s="1008"/>
      <c r="E228" s="1008"/>
      <c r="F228" s="1008"/>
      <c r="G228" s="1009"/>
      <c r="H228" s="1007" t="s">
        <v>1059</v>
      </c>
      <c r="I228" s="1008"/>
      <c r="J228" s="1008"/>
      <c r="K228" s="1008"/>
      <c r="L228" s="1009"/>
    </row>
    <row r="229" spans="2:12" ht="25.5" customHeight="1" thickBot="1" x14ac:dyDescent="0.3">
      <c r="B229" s="1010"/>
      <c r="C229" s="1011"/>
      <c r="D229" s="1011"/>
      <c r="E229" s="1011"/>
      <c r="F229" s="1011"/>
      <c r="G229" s="1012"/>
      <c r="H229" s="1010"/>
      <c r="I229" s="1011"/>
      <c r="J229" s="1011"/>
      <c r="K229" s="1011"/>
      <c r="L229" s="1012"/>
    </row>
  </sheetData>
  <mergeCells count="63">
    <mergeCell ref="B228:G229"/>
    <mergeCell ref="H228:L229"/>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213"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41"/>
  <sheetViews>
    <sheetView zoomScaleNormal="100" workbookViewId="0">
      <selection activeCell="M20" sqref="M20"/>
    </sheetView>
  </sheetViews>
  <sheetFormatPr baseColWidth="10" defaultColWidth="11.5703125" defaultRowHeight="15" x14ac:dyDescent="0.25"/>
  <cols>
    <col min="1" max="5" width="11.5703125" style="130"/>
    <col min="6" max="6" width="7.42578125" style="130" customWidth="1"/>
    <col min="7" max="7" width="11.5703125" style="130"/>
    <col min="8" max="8" width="20" style="130" customWidth="1"/>
    <col min="9" max="16384" width="11.5703125" style="130"/>
  </cols>
  <sheetData>
    <row r="1" spans="1:11" x14ac:dyDescent="0.25">
      <c r="A1" s="911" t="s">
        <v>386</v>
      </c>
      <c r="B1" s="912"/>
      <c r="C1" s="912"/>
      <c r="D1" s="912"/>
      <c r="E1" s="912"/>
      <c r="F1" s="912"/>
      <c r="G1" s="912"/>
      <c r="H1" s="912"/>
      <c r="I1" s="912"/>
      <c r="J1" s="912"/>
      <c r="K1" s="913"/>
    </row>
    <row r="2" spans="1:11" ht="28.5" customHeight="1" x14ac:dyDescent="0.25">
      <c r="A2" s="914"/>
      <c r="B2" s="915"/>
      <c r="C2" s="915"/>
      <c r="D2" s="915"/>
      <c r="E2" s="915"/>
      <c r="F2" s="915"/>
      <c r="G2" s="915"/>
      <c r="H2" s="915"/>
      <c r="I2" s="915"/>
      <c r="J2" s="915"/>
      <c r="K2" s="916"/>
    </row>
    <row r="3" spans="1:11" x14ac:dyDescent="0.25">
      <c r="A3" s="917" t="s">
        <v>434</v>
      </c>
      <c r="B3" s="918"/>
      <c r="C3" s="918"/>
      <c r="D3" s="919"/>
      <c r="E3" s="160">
        <v>43965</v>
      </c>
      <c r="F3" s="917" t="s">
        <v>435</v>
      </c>
      <c r="G3" s="918"/>
      <c r="H3" s="919"/>
      <c r="I3" s="955">
        <v>43971</v>
      </c>
      <c r="J3" s="918"/>
      <c r="K3" s="919"/>
    </row>
    <row r="4" spans="1:11" ht="24" x14ac:dyDescent="0.25">
      <c r="A4" s="923" t="s">
        <v>384</v>
      </c>
      <c r="B4" s="924"/>
      <c r="C4" s="924"/>
      <c r="D4" s="924"/>
      <c r="E4" s="924"/>
      <c r="F4" s="924"/>
      <c r="G4" s="925"/>
      <c r="H4" s="167" t="s">
        <v>753</v>
      </c>
      <c r="I4" s="167" t="s">
        <v>2</v>
      </c>
      <c r="J4" s="929" t="s">
        <v>0</v>
      </c>
      <c r="K4" s="930"/>
    </row>
    <row r="5" spans="1:11" ht="24" x14ac:dyDescent="0.25">
      <c r="A5" s="926"/>
      <c r="B5" s="927"/>
      <c r="C5" s="927"/>
      <c r="D5" s="927"/>
      <c r="E5" s="927"/>
      <c r="F5" s="927"/>
      <c r="G5" s="928"/>
      <c r="H5" s="132" t="s">
        <v>754</v>
      </c>
      <c r="I5" s="167">
        <v>2</v>
      </c>
      <c r="J5" s="929" t="s">
        <v>436</v>
      </c>
      <c r="K5" s="930"/>
    </row>
    <row r="6" spans="1:11" x14ac:dyDescent="0.25">
      <c r="A6" s="931" t="s">
        <v>656</v>
      </c>
      <c r="B6" s="932"/>
      <c r="C6" s="932"/>
      <c r="D6" s="932"/>
      <c r="E6" s="932"/>
      <c r="F6" s="933"/>
      <c r="G6" s="931" t="s">
        <v>657</v>
      </c>
      <c r="H6" s="932"/>
      <c r="I6" s="932"/>
      <c r="J6" s="932"/>
      <c r="K6" s="933"/>
    </row>
    <row r="7" spans="1:11" x14ac:dyDescent="0.25">
      <c r="A7" s="931"/>
      <c r="B7" s="932"/>
      <c r="C7" s="932"/>
      <c r="D7" s="932"/>
      <c r="E7" s="932"/>
      <c r="F7" s="933"/>
      <c r="G7" s="931"/>
      <c r="H7" s="932"/>
      <c r="I7" s="932"/>
      <c r="J7" s="932"/>
      <c r="K7" s="933"/>
    </row>
    <row r="8" spans="1:11" x14ac:dyDescent="0.25">
      <c r="A8" s="931"/>
      <c r="B8" s="932"/>
      <c r="C8" s="932"/>
      <c r="D8" s="932"/>
      <c r="E8" s="932"/>
      <c r="F8" s="933"/>
      <c r="G8" s="931"/>
      <c r="H8" s="932"/>
      <c r="I8" s="932"/>
      <c r="J8" s="932"/>
      <c r="K8" s="933"/>
    </row>
    <row r="9" spans="1:11" x14ac:dyDescent="0.25">
      <c r="A9" s="931"/>
      <c r="B9" s="932"/>
      <c r="C9" s="932"/>
      <c r="D9" s="932"/>
      <c r="E9" s="932"/>
      <c r="F9" s="933"/>
      <c r="G9" s="931"/>
      <c r="H9" s="932"/>
      <c r="I9" s="932"/>
      <c r="J9" s="932"/>
      <c r="K9" s="933"/>
    </row>
    <row r="10" spans="1:11" x14ac:dyDescent="0.25">
      <c r="A10" s="931"/>
      <c r="B10" s="932"/>
      <c r="C10" s="932"/>
      <c r="D10" s="932"/>
      <c r="E10" s="932"/>
      <c r="F10" s="933"/>
      <c r="G10" s="931"/>
      <c r="H10" s="932"/>
      <c r="I10" s="932"/>
      <c r="J10" s="932"/>
      <c r="K10" s="933"/>
    </row>
    <row r="11" spans="1:11" x14ac:dyDescent="0.25">
      <c r="A11" s="931"/>
      <c r="B11" s="932"/>
      <c r="C11" s="932"/>
      <c r="D11" s="932"/>
      <c r="E11" s="932"/>
      <c r="F11" s="933"/>
      <c r="G11" s="931"/>
      <c r="H11" s="932"/>
      <c r="I11" s="932"/>
      <c r="J11" s="932"/>
      <c r="K11" s="933"/>
    </row>
    <row r="12" spans="1:11" x14ac:dyDescent="0.25">
      <c r="A12" s="931"/>
      <c r="B12" s="932"/>
      <c r="C12" s="932"/>
      <c r="D12" s="932"/>
      <c r="E12" s="932"/>
      <c r="F12" s="933"/>
      <c r="G12" s="931"/>
      <c r="H12" s="932"/>
      <c r="I12" s="932"/>
      <c r="J12" s="932"/>
      <c r="K12" s="933"/>
    </row>
    <row r="13" spans="1:11" x14ac:dyDescent="0.25">
      <c r="A13" s="931"/>
      <c r="B13" s="932"/>
      <c r="C13" s="932"/>
      <c r="D13" s="932"/>
      <c r="E13" s="932"/>
      <c r="F13" s="933"/>
      <c r="G13" s="931"/>
      <c r="H13" s="932"/>
      <c r="I13" s="932"/>
      <c r="J13" s="932"/>
      <c r="K13" s="933"/>
    </row>
    <row r="14" spans="1:11" x14ac:dyDescent="0.25">
      <c r="A14" s="931"/>
      <c r="B14" s="932"/>
      <c r="C14" s="932"/>
      <c r="D14" s="932"/>
      <c r="E14" s="932"/>
      <c r="F14" s="933"/>
      <c r="G14" s="931"/>
      <c r="H14" s="932"/>
      <c r="I14" s="932"/>
      <c r="J14" s="932"/>
      <c r="K14" s="933"/>
    </row>
    <row r="15" spans="1:11" x14ac:dyDescent="0.25">
      <c r="A15" s="931"/>
      <c r="B15" s="932"/>
      <c r="C15" s="932"/>
      <c r="D15" s="932"/>
      <c r="E15" s="932"/>
      <c r="F15" s="933"/>
      <c r="G15" s="931"/>
      <c r="H15" s="932"/>
      <c r="I15" s="932"/>
      <c r="J15" s="932"/>
      <c r="K15" s="933"/>
    </row>
    <row r="16" spans="1:11" x14ac:dyDescent="0.25">
      <c r="A16" s="931"/>
      <c r="B16" s="932"/>
      <c r="C16" s="932"/>
      <c r="D16" s="932"/>
      <c r="E16" s="932"/>
      <c r="F16" s="933"/>
      <c r="G16" s="931"/>
      <c r="H16" s="932"/>
      <c r="I16" s="932"/>
      <c r="J16" s="932"/>
      <c r="K16" s="933"/>
    </row>
    <row r="17" spans="1:11" x14ac:dyDescent="0.25">
      <c r="A17" s="931"/>
      <c r="B17" s="932"/>
      <c r="C17" s="932"/>
      <c r="D17" s="932"/>
      <c r="E17" s="932"/>
      <c r="F17" s="933"/>
      <c r="G17" s="931"/>
      <c r="H17" s="932"/>
      <c r="I17" s="932"/>
      <c r="J17" s="932"/>
      <c r="K17" s="933"/>
    </row>
    <row r="18" spans="1:11" x14ac:dyDescent="0.25">
      <c r="A18" s="931"/>
      <c r="B18" s="932"/>
      <c r="C18" s="932"/>
      <c r="D18" s="932"/>
      <c r="E18" s="932"/>
      <c r="F18" s="933"/>
      <c r="G18" s="931"/>
      <c r="H18" s="932"/>
      <c r="I18" s="932"/>
      <c r="J18" s="932"/>
      <c r="K18" s="933"/>
    </row>
    <row r="19" spans="1:11" ht="15.75" thickBot="1" x14ac:dyDescent="0.3">
      <c r="A19" s="931"/>
      <c r="B19" s="932"/>
      <c r="C19" s="932"/>
      <c r="D19" s="932"/>
      <c r="E19" s="932"/>
      <c r="F19" s="933"/>
      <c r="G19" s="931"/>
      <c r="H19" s="932"/>
      <c r="I19" s="932"/>
      <c r="J19" s="932"/>
      <c r="K19" s="933"/>
    </row>
    <row r="20" spans="1:11" x14ac:dyDescent="0.25">
      <c r="A20" s="1040" t="s">
        <v>1008</v>
      </c>
      <c r="B20" s="959"/>
      <c r="C20" s="959"/>
      <c r="D20" s="959"/>
      <c r="E20" s="959"/>
      <c r="F20" s="960"/>
      <c r="G20" s="963" t="s">
        <v>1008</v>
      </c>
      <c r="H20" s="964"/>
      <c r="I20" s="964"/>
      <c r="J20" s="964"/>
      <c r="K20" s="965"/>
    </row>
    <row r="21" spans="1:11" ht="15.75" thickBot="1" x14ac:dyDescent="0.3">
      <c r="A21" s="1041"/>
      <c r="B21" s="961"/>
      <c r="C21" s="961"/>
      <c r="D21" s="961"/>
      <c r="E21" s="961"/>
      <c r="F21" s="962"/>
      <c r="G21" s="966"/>
      <c r="H21" s="967"/>
      <c r="I21" s="967"/>
      <c r="J21" s="967"/>
      <c r="K21" s="968"/>
    </row>
    <row r="22" spans="1:11" x14ac:dyDescent="0.25">
      <c r="A22" s="946" t="s">
        <v>797</v>
      </c>
      <c r="B22" s="947"/>
      <c r="C22" s="947"/>
      <c r="D22" s="947"/>
      <c r="E22" s="947"/>
      <c r="F22" s="948"/>
      <c r="G22" s="946" t="s">
        <v>798</v>
      </c>
      <c r="H22" s="947"/>
      <c r="I22" s="947"/>
      <c r="J22" s="947"/>
      <c r="K22" s="948"/>
    </row>
    <row r="23" spans="1:11" x14ac:dyDescent="0.25">
      <c r="A23" s="931"/>
      <c r="B23" s="932"/>
      <c r="C23" s="932"/>
      <c r="D23" s="932"/>
      <c r="E23" s="932"/>
      <c r="F23" s="933"/>
      <c r="G23" s="931"/>
      <c r="H23" s="932"/>
      <c r="I23" s="932"/>
      <c r="J23" s="932"/>
      <c r="K23" s="933"/>
    </row>
    <row r="24" spans="1:11" x14ac:dyDescent="0.25">
      <c r="A24" s="931"/>
      <c r="B24" s="932"/>
      <c r="C24" s="932"/>
      <c r="D24" s="932"/>
      <c r="E24" s="932"/>
      <c r="F24" s="933"/>
      <c r="G24" s="931"/>
      <c r="H24" s="932"/>
      <c r="I24" s="932"/>
      <c r="J24" s="932"/>
      <c r="K24" s="933"/>
    </row>
    <row r="25" spans="1:11" x14ac:dyDescent="0.25">
      <c r="A25" s="931"/>
      <c r="B25" s="932"/>
      <c r="C25" s="932"/>
      <c r="D25" s="932"/>
      <c r="E25" s="932"/>
      <c r="F25" s="933"/>
      <c r="G25" s="931"/>
      <c r="H25" s="932"/>
      <c r="I25" s="932"/>
      <c r="J25" s="932"/>
      <c r="K25" s="933"/>
    </row>
    <row r="26" spans="1:11" x14ac:dyDescent="0.25">
      <c r="A26" s="931"/>
      <c r="B26" s="932"/>
      <c r="C26" s="932"/>
      <c r="D26" s="932"/>
      <c r="E26" s="932"/>
      <c r="F26" s="933"/>
      <c r="G26" s="931"/>
      <c r="H26" s="932"/>
      <c r="I26" s="932"/>
      <c r="J26" s="932"/>
      <c r="K26" s="933"/>
    </row>
    <row r="27" spans="1:11" x14ac:dyDescent="0.25">
      <c r="A27" s="931"/>
      <c r="B27" s="932"/>
      <c r="C27" s="932"/>
      <c r="D27" s="932"/>
      <c r="E27" s="932"/>
      <c r="F27" s="933"/>
      <c r="G27" s="931"/>
      <c r="H27" s="932"/>
      <c r="I27" s="932"/>
      <c r="J27" s="932"/>
      <c r="K27" s="933"/>
    </row>
    <row r="28" spans="1:11" x14ac:dyDescent="0.25">
      <c r="A28" s="931"/>
      <c r="B28" s="932"/>
      <c r="C28" s="932"/>
      <c r="D28" s="932"/>
      <c r="E28" s="932"/>
      <c r="F28" s="933"/>
      <c r="G28" s="931"/>
      <c r="H28" s="932"/>
      <c r="I28" s="932"/>
      <c r="J28" s="932"/>
      <c r="K28" s="933"/>
    </row>
    <row r="29" spans="1:11" x14ac:dyDescent="0.25">
      <c r="A29" s="931"/>
      <c r="B29" s="932"/>
      <c r="C29" s="932"/>
      <c r="D29" s="932"/>
      <c r="E29" s="932"/>
      <c r="F29" s="933"/>
      <c r="G29" s="931"/>
      <c r="H29" s="932"/>
      <c r="I29" s="932"/>
      <c r="J29" s="932"/>
      <c r="K29" s="933"/>
    </row>
    <row r="30" spans="1:11" x14ac:dyDescent="0.25">
      <c r="A30" s="931"/>
      <c r="B30" s="932"/>
      <c r="C30" s="932"/>
      <c r="D30" s="932"/>
      <c r="E30" s="932"/>
      <c r="F30" s="933"/>
      <c r="G30" s="931"/>
      <c r="H30" s="932"/>
      <c r="I30" s="932"/>
      <c r="J30" s="932"/>
      <c r="K30" s="933"/>
    </row>
    <row r="31" spans="1:11" x14ac:dyDescent="0.25">
      <c r="A31" s="931"/>
      <c r="B31" s="932"/>
      <c r="C31" s="932"/>
      <c r="D31" s="932"/>
      <c r="E31" s="932"/>
      <c r="F31" s="933"/>
      <c r="G31" s="931"/>
      <c r="H31" s="932"/>
      <c r="I31" s="932"/>
      <c r="J31" s="932"/>
      <c r="K31" s="933"/>
    </row>
    <row r="32" spans="1:11" x14ac:dyDescent="0.25">
      <c r="A32" s="931"/>
      <c r="B32" s="932"/>
      <c r="C32" s="932"/>
      <c r="D32" s="932"/>
      <c r="E32" s="932"/>
      <c r="F32" s="933"/>
      <c r="G32" s="931"/>
      <c r="H32" s="932"/>
      <c r="I32" s="932"/>
      <c r="J32" s="932"/>
      <c r="K32" s="933"/>
    </row>
    <row r="33" spans="1:11" x14ac:dyDescent="0.25">
      <c r="A33" s="931"/>
      <c r="B33" s="932"/>
      <c r="C33" s="932"/>
      <c r="D33" s="932"/>
      <c r="E33" s="932"/>
      <c r="F33" s="933"/>
      <c r="G33" s="931"/>
      <c r="H33" s="932"/>
      <c r="I33" s="932"/>
      <c r="J33" s="932"/>
      <c r="K33" s="933"/>
    </row>
    <row r="34" spans="1:11" x14ac:dyDescent="0.25">
      <c r="A34" s="931"/>
      <c r="B34" s="932"/>
      <c r="C34" s="932"/>
      <c r="D34" s="932"/>
      <c r="E34" s="932"/>
      <c r="F34" s="933"/>
      <c r="G34" s="931"/>
      <c r="H34" s="932"/>
      <c r="I34" s="932"/>
      <c r="J34" s="932"/>
      <c r="K34" s="933"/>
    </row>
    <row r="35" spans="1:11" ht="15.75" thickBot="1" x14ac:dyDescent="0.3">
      <c r="A35" s="931"/>
      <c r="B35" s="932"/>
      <c r="C35" s="932"/>
      <c r="D35" s="932"/>
      <c r="E35" s="932"/>
      <c r="F35" s="933"/>
      <c r="G35" s="931"/>
      <c r="H35" s="932"/>
      <c r="I35" s="932"/>
      <c r="J35" s="932"/>
      <c r="K35" s="933"/>
    </row>
    <row r="36" spans="1:11" x14ac:dyDescent="0.25">
      <c r="A36" s="1040" t="s">
        <v>1009</v>
      </c>
      <c r="B36" s="959"/>
      <c r="C36" s="959"/>
      <c r="D36" s="959"/>
      <c r="E36" s="959"/>
      <c r="F36" s="960"/>
      <c r="G36" s="963" t="s">
        <v>1010</v>
      </c>
      <c r="H36" s="964"/>
      <c r="I36" s="964"/>
      <c r="J36" s="964"/>
      <c r="K36" s="965"/>
    </row>
    <row r="37" spans="1:11" ht="15.75" thickBot="1" x14ac:dyDescent="0.3">
      <c r="A37" s="1041"/>
      <c r="B37" s="961"/>
      <c r="C37" s="961"/>
      <c r="D37" s="961"/>
      <c r="E37" s="961"/>
      <c r="F37" s="962"/>
      <c r="G37" s="966"/>
      <c r="H37" s="967"/>
      <c r="I37" s="967"/>
      <c r="J37" s="967"/>
      <c r="K37" s="968"/>
    </row>
    <row r="38" spans="1:11" x14ac:dyDescent="0.25">
      <c r="A38" s="946" t="s">
        <v>799</v>
      </c>
      <c r="B38" s="947"/>
      <c r="C38" s="947"/>
      <c r="D38" s="947"/>
      <c r="E38" s="947"/>
      <c r="F38" s="948"/>
      <c r="G38" s="946" t="s">
        <v>800</v>
      </c>
      <c r="H38" s="947"/>
      <c r="I38" s="947"/>
      <c r="J38" s="947"/>
      <c r="K38" s="948"/>
    </row>
    <row r="39" spans="1:11" x14ac:dyDescent="0.25">
      <c r="A39" s="931"/>
      <c r="B39" s="932"/>
      <c r="C39" s="932"/>
      <c r="D39" s="932"/>
      <c r="E39" s="932"/>
      <c r="F39" s="933"/>
      <c r="G39" s="931"/>
      <c r="H39" s="932"/>
      <c r="I39" s="932"/>
      <c r="J39" s="932"/>
      <c r="K39" s="933"/>
    </row>
    <row r="40" spans="1:11" x14ac:dyDescent="0.25">
      <c r="A40" s="931"/>
      <c r="B40" s="932"/>
      <c r="C40" s="932"/>
      <c r="D40" s="932"/>
      <c r="E40" s="932"/>
      <c r="F40" s="933"/>
      <c r="G40" s="931"/>
      <c r="H40" s="932"/>
      <c r="I40" s="932"/>
      <c r="J40" s="932"/>
      <c r="K40" s="933"/>
    </row>
    <row r="41" spans="1:11" x14ac:dyDescent="0.25">
      <c r="A41" s="931"/>
      <c r="B41" s="932"/>
      <c r="C41" s="932"/>
      <c r="D41" s="932"/>
      <c r="E41" s="932"/>
      <c r="F41" s="933"/>
      <c r="G41" s="931"/>
      <c r="H41" s="932"/>
      <c r="I41" s="932"/>
      <c r="J41" s="932"/>
      <c r="K41" s="933"/>
    </row>
    <row r="42" spans="1:11" x14ac:dyDescent="0.25">
      <c r="A42" s="931"/>
      <c r="B42" s="932"/>
      <c r="C42" s="932"/>
      <c r="D42" s="932"/>
      <c r="E42" s="932"/>
      <c r="F42" s="933"/>
      <c r="G42" s="931"/>
      <c r="H42" s="932"/>
      <c r="I42" s="932"/>
      <c r="J42" s="932"/>
      <c r="K42" s="933"/>
    </row>
    <row r="43" spans="1:11" x14ac:dyDescent="0.25">
      <c r="A43" s="931"/>
      <c r="B43" s="932"/>
      <c r="C43" s="932"/>
      <c r="D43" s="932"/>
      <c r="E43" s="932"/>
      <c r="F43" s="933"/>
      <c r="G43" s="931"/>
      <c r="H43" s="932"/>
      <c r="I43" s="932"/>
      <c r="J43" s="932"/>
      <c r="K43" s="933"/>
    </row>
    <row r="44" spans="1:11" x14ac:dyDescent="0.25">
      <c r="A44" s="931"/>
      <c r="B44" s="932"/>
      <c r="C44" s="932"/>
      <c r="D44" s="932"/>
      <c r="E44" s="932"/>
      <c r="F44" s="933"/>
      <c r="G44" s="931"/>
      <c r="H44" s="932"/>
      <c r="I44" s="932"/>
      <c r="J44" s="932"/>
      <c r="K44" s="933"/>
    </row>
    <row r="45" spans="1:11" x14ac:dyDescent="0.25">
      <c r="A45" s="931"/>
      <c r="B45" s="932"/>
      <c r="C45" s="932"/>
      <c r="D45" s="932"/>
      <c r="E45" s="932"/>
      <c r="F45" s="933"/>
      <c r="G45" s="931"/>
      <c r="H45" s="932"/>
      <c r="I45" s="932"/>
      <c r="J45" s="932"/>
      <c r="K45" s="933"/>
    </row>
    <row r="46" spans="1:11" x14ac:dyDescent="0.25">
      <c r="A46" s="931"/>
      <c r="B46" s="932"/>
      <c r="C46" s="932"/>
      <c r="D46" s="932"/>
      <c r="E46" s="932"/>
      <c r="F46" s="933"/>
      <c r="G46" s="931"/>
      <c r="H46" s="932"/>
      <c r="I46" s="932"/>
      <c r="J46" s="932"/>
      <c r="K46" s="933"/>
    </row>
    <row r="47" spans="1:11" x14ac:dyDescent="0.25">
      <c r="A47" s="931"/>
      <c r="B47" s="932"/>
      <c r="C47" s="932"/>
      <c r="D47" s="932"/>
      <c r="E47" s="932"/>
      <c r="F47" s="933"/>
      <c r="G47" s="931"/>
      <c r="H47" s="932"/>
      <c r="I47" s="932"/>
      <c r="J47" s="932"/>
      <c r="K47" s="933"/>
    </row>
    <row r="48" spans="1:11" x14ac:dyDescent="0.25">
      <c r="A48" s="931"/>
      <c r="B48" s="932"/>
      <c r="C48" s="932"/>
      <c r="D48" s="932"/>
      <c r="E48" s="932"/>
      <c r="F48" s="933"/>
      <c r="G48" s="931"/>
      <c r="H48" s="932"/>
      <c r="I48" s="932"/>
      <c r="J48" s="932"/>
      <c r="K48" s="933"/>
    </row>
    <row r="49" spans="1:11" x14ac:dyDescent="0.25">
      <c r="A49" s="931"/>
      <c r="B49" s="932"/>
      <c r="C49" s="932"/>
      <c r="D49" s="932"/>
      <c r="E49" s="932"/>
      <c r="F49" s="933"/>
      <c r="G49" s="931"/>
      <c r="H49" s="932"/>
      <c r="I49" s="932"/>
      <c r="J49" s="932"/>
      <c r="K49" s="933"/>
    </row>
    <row r="50" spans="1:11" x14ac:dyDescent="0.25">
      <c r="A50" s="931"/>
      <c r="B50" s="932"/>
      <c r="C50" s="932"/>
      <c r="D50" s="932"/>
      <c r="E50" s="932"/>
      <c r="F50" s="933"/>
      <c r="G50" s="931"/>
      <c r="H50" s="932"/>
      <c r="I50" s="932"/>
      <c r="J50" s="932"/>
      <c r="K50" s="933"/>
    </row>
    <row r="51" spans="1:11" ht="15.75" thickBot="1" x14ac:dyDescent="0.3">
      <c r="A51" s="931"/>
      <c r="B51" s="932"/>
      <c r="C51" s="932"/>
      <c r="D51" s="932"/>
      <c r="E51" s="932"/>
      <c r="F51" s="933"/>
      <c r="G51" s="931"/>
      <c r="H51" s="932"/>
      <c r="I51" s="932"/>
      <c r="J51" s="932"/>
      <c r="K51" s="933"/>
    </row>
    <row r="52" spans="1:11" x14ac:dyDescent="0.25">
      <c r="A52" s="963" t="s">
        <v>915</v>
      </c>
      <c r="B52" s="964"/>
      <c r="C52" s="964"/>
      <c r="D52" s="964"/>
      <c r="E52" s="964"/>
      <c r="F52" s="965"/>
      <c r="G52" s="963" t="s">
        <v>915</v>
      </c>
      <c r="H52" s="964"/>
      <c r="I52" s="964"/>
      <c r="J52" s="964"/>
      <c r="K52" s="965"/>
    </row>
    <row r="53" spans="1:11" ht="15.75" thickBot="1" x14ac:dyDescent="0.3">
      <c r="A53" s="966"/>
      <c r="B53" s="967"/>
      <c r="C53" s="967"/>
      <c r="D53" s="967"/>
      <c r="E53" s="967"/>
      <c r="F53" s="968"/>
      <c r="G53" s="966"/>
      <c r="H53" s="967"/>
      <c r="I53" s="967"/>
      <c r="J53" s="967"/>
      <c r="K53" s="968"/>
    </row>
    <row r="54" spans="1:11" x14ac:dyDescent="0.25">
      <c r="A54" s="931"/>
      <c r="B54" s="932"/>
      <c r="C54" s="932"/>
      <c r="D54" s="932"/>
      <c r="E54" s="932"/>
      <c r="F54" s="933"/>
      <c r="G54" s="931" t="s">
        <v>657</v>
      </c>
      <c r="H54" s="932"/>
      <c r="I54" s="932"/>
      <c r="J54" s="932"/>
      <c r="K54" s="933"/>
    </row>
    <row r="55" spans="1:11" x14ac:dyDescent="0.25">
      <c r="A55" s="931"/>
      <c r="B55" s="932"/>
      <c r="C55" s="932"/>
      <c r="D55" s="932"/>
      <c r="E55" s="932"/>
      <c r="F55" s="933"/>
      <c r="G55" s="931"/>
      <c r="H55" s="932"/>
      <c r="I55" s="932"/>
      <c r="J55" s="932"/>
      <c r="K55" s="933"/>
    </row>
    <row r="56" spans="1:11" x14ac:dyDescent="0.25">
      <c r="A56" s="931"/>
      <c r="B56" s="932"/>
      <c r="C56" s="932"/>
      <c r="D56" s="932"/>
      <c r="E56" s="932"/>
      <c r="F56" s="933"/>
      <c r="G56" s="931"/>
      <c r="H56" s="932"/>
      <c r="I56" s="932"/>
      <c r="J56" s="932"/>
      <c r="K56" s="933"/>
    </row>
    <row r="57" spans="1:11" x14ac:dyDescent="0.25">
      <c r="A57" s="931"/>
      <c r="B57" s="932"/>
      <c r="C57" s="932"/>
      <c r="D57" s="932"/>
      <c r="E57" s="932"/>
      <c r="F57" s="933"/>
      <c r="G57" s="931"/>
      <c r="H57" s="932"/>
      <c r="I57" s="932"/>
      <c r="J57" s="932"/>
      <c r="K57" s="933"/>
    </row>
    <row r="58" spans="1:11" x14ac:dyDescent="0.25">
      <c r="A58" s="931"/>
      <c r="B58" s="932"/>
      <c r="C58" s="932"/>
      <c r="D58" s="932"/>
      <c r="E58" s="932"/>
      <c r="F58" s="933"/>
      <c r="G58" s="931"/>
      <c r="H58" s="932"/>
      <c r="I58" s="932"/>
      <c r="J58" s="932"/>
      <c r="K58" s="933"/>
    </row>
    <row r="59" spans="1:11" x14ac:dyDescent="0.25">
      <c r="A59" s="931"/>
      <c r="B59" s="932"/>
      <c r="C59" s="932"/>
      <c r="D59" s="932"/>
      <c r="E59" s="932"/>
      <c r="F59" s="933"/>
      <c r="G59" s="931"/>
      <c r="H59" s="932"/>
      <c r="I59" s="932"/>
      <c r="J59" s="932"/>
      <c r="K59" s="933"/>
    </row>
    <row r="60" spans="1:11" x14ac:dyDescent="0.25">
      <c r="A60" s="931"/>
      <c r="B60" s="932"/>
      <c r="C60" s="932"/>
      <c r="D60" s="932"/>
      <c r="E60" s="932"/>
      <c r="F60" s="933"/>
      <c r="G60" s="931"/>
      <c r="H60" s="932"/>
      <c r="I60" s="932"/>
      <c r="J60" s="932"/>
      <c r="K60" s="933"/>
    </row>
    <row r="61" spans="1:11" x14ac:dyDescent="0.25">
      <c r="A61" s="931"/>
      <c r="B61" s="932"/>
      <c r="C61" s="932"/>
      <c r="D61" s="932"/>
      <c r="E61" s="932"/>
      <c r="F61" s="933"/>
      <c r="G61" s="931"/>
      <c r="H61" s="932"/>
      <c r="I61" s="932"/>
      <c r="J61" s="932"/>
      <c r="K61" s="933"/>
    </row>
    <row r="62" spans="1:11" x14ac:dyDescent="0.25">
      <c r="A62" s="931"/>
      <c r="B62" s="932"/>
      <c r="C62" s="932"/>
      <c r="D62" s="932"/>
      <c r="E62" s="932"/>
      <c r="F62" s="933"/>
      <c r="G62" s="931"/>
      <c r="H62" s="932"/>
      <c r="I62" s="932"/>
      <c r="J62" s="932"/>
      <c r="K62" s="933"/>
    </row>
    <row r="63" spans="1:11" x14ac:dyDescent="0.25">
      <c r="A63" s="931"/>
      <c r="B63" s="932"/>
      <c r="C63" s="932"/>
      <c r="D63" s="932"/>
      <c r="E63" s="932"/>
      <c r="F63" s="933"/>
      <c r="G63" s="931"/>
      <c r="H63" s="932"/>
      <c r="I63" s="932"/>
      <c r="J63" s="932"/>
      <c r="K63" s="933"/>
    </row>
    <row r="64" spans="1:11" x14ac:dyDescent="0.25">
      <c r="A64" s="931"/>
      <c r="B64" s="932"/>
      <c r="C64" s="932"/>
      <c r="D64" s="932"/>
      <c r="E64" s="932"/>
      <c r="F64" s="933"/>
      <c r="G64" s="931"/>
      <c r="H64" s="932"/>
      <c r="I64" s="932"/>
      <c r="J64" s="932"/>
      <c r="K64" s="933"/>
    </row>
    <row r="65" spans="1:11" x14ac:dyDescent="0.25">
      <c r="A65" s="931"/>
      <c r="B65" s="932"/>
      <c r="C65" s="932"/>
      <c r="D65" s="932"/>
      <c r="E65" s="932"/>
      <c r="F65" s="933"/>
      <c r="G65" s="931"/>
      <c r="H65" s="932"/>
      <c r="I65" s="932"/>
      <c r="J65" s="932"/>
      <c r="K65" s="933"/>
    </row>
    <row r="66" spans="1:11" x14ac:dyDescent="0.25">
      <c r="A66" s="931"/>
      <c r="B66" s="932"/>
      <c r="C66" s="932"/>
      <c r="D66" s="932"/>
      <c r="E66" s="932"/>
      <c r="F66" s="933"/>
      <c r="G66" s="931"/>
      <c r="H66" s="932"/>
      <c r="I66" s="932"/>
      <c r="J66" s="932"/>
      <c r="K66" s="933"/>
    </row>
    <row r="67" spans="1:11" ht="15.75" thickBot="1" x14ac:dyDescent="0.3">
      <c r="A67" s="931"/>
      <c r="B67" s="932"/>
      <c r="C67" s="932"/>
      <c r="D67" s="932"/>
      <c r="E67" s="932"/>
      <c r="F67" s="933"/>
      <c r="G67" s="931"/>
      <c r="H67" s="932"/>
      <c r="I67" s="932"/>
      <c r="J67" s="932"/>
      <c r="K67" s="933"/>
    </row>
    <row r="68" spans="1:11" x14ac:dyDescent="0.25">
      <c r="A68" s="1040" t="s">
        <v>1011</v>
      </c>
      <c r="B68" s="959"/>
      <c r="C68" s="959"/>
      <c r="D68" s="959"/>
      <c r="E68" s="959"/>
      <c r="F68" s="960"/>
      <c r="G68" s="963" t="s">
        <v>1012</v>
      </c>
      <c r="H68" s="964"/>
      <c r="I68" s="964"/>
      <c r="J68" s="964"/>
      <c r="K68" s="965"/>
    </row>
    <row r="69" spans="1:11" ht="15.75" thickBot="1" x14ac:dyDescent="0.3">
      <c r="A69" s="1041"/>
      <c r="B69" s="961"/>
      <c r="C69" s="961"/>
      <c r="D69" s="961"/>
      <c r="E69" s="961"/>
      <c r="F69" s="962"/>
      <c r="G69" s="966"/>
      <c r="H69" s="967"/>
      <c r="I69" s="967"/>
      <c r="J69" s="967"/>
      <c r="K69" s="968"/>
    </row>
    <row r="70" spans="1:11" x14ac:dyDescent="0.25">
      <c r="A70" s="946" t="s">
        <v>797</v>
      </c>
      <c r="B70" s="947"/>
      <c r="C70" s="947"/>
      <c r="D70" s="947"/>
      <c r="E70" s="947"/>
      <c r="F70" s="948"/>
      <c r="G70" s="946" t="s">
        <v>798</v>
      </c>
      <c r="H70" s="947"/>
      <c r="I70" s="947"/>
      <c r="J70" s="947"/>
      <c r="K70" s="948"/>
    </row>
    <row r="71" spans="1:11" x14ac:dyDescent="0.25">
      <c r="A71" s="931"/>
      <c r="B71" s="932"/>
      <c r="C71" s="932"/>
      <c r="D71" s="932"/>
      <c r="E71" s="932"/>
      <c r="F71" s="933"/>
      <c r="G71" s="931"/>
      <c r="H71" s="932"/>
      <c r="I71" s="932"/>
      <c r="J71" s="932"/>
      <c r="K71" s="933"/>
    </row>
    <row r="72" spans="1:11" x14ac:dyDescent="0.25">
      <c r="A72" s="931"/>
      <c r="B72" s="932"/>
      <c r="C72" s="932"/>
      <c r="D72" s="932"/>
      <c r="E72" s="932"/>
      <c r="F72" s="933"/>
      <c r="G72" s="931"/>
      <c r="H72" s="932"/>
      <c r="I72" s="932"/>
      <c r="J72" s="932"/>
      <c r="K72" s="933"/>
    </row>
    <row r="73" spans="1:11" x14ac:dyDescent="0.25">
      <c r="A73" s="931"/>
      <c r="B73" s="932"/>
      <c r="C73" s="932"/>
      <c r="D73" s="932"/>
      <c r="E73" s="932"/>
      <c r="F73" s="933"/>
      <c r="G73" s="931"/>
      <c r="H73" s="932"/>
      <c r="I73" s="932"/>
      <c r="J73" s="932"/>
      <c r="K73" s="933"/>
    </row>
    <row r="74" spans="1:11" x14ac:dyDescent="0.25">
      <c r="A74" s="931"/>
      <c r="B74" s="932"/>
      <c r="C74" s="932"/>
      <c r="D74" s="932"/>
      <c r="E74" s="932"/>
      <c r="F74" s="933"/>
      <c r="G74" s="931"/>
      <c r="H74" s="932"/>
      <c r="I74" s="932"/>
      <c r="J74" s="932"/>
      <c r="K74" s="933"/>
    </row>
    <row r="75" spans="1:11" x14ac:dyDescent="0.25">
      <c r="A75" s="931"/>
      <c r="B75" s="932"/>
      <c r="C75" s="932"/>
      <c r="D75" s="932"/>
      <c r="E75" s="932"/>
      <c r="F75" s="933"/>
      <c r="G75" s="931"/>
      <c r="H75" s="932"/>
      <c r="I75" s="932"/>
      <c r="J75" s="932"/>
      <c r="K75" s="933"/>
    </row>
    <row r="76" spans="1:11" x14ac:dyDescent="0.25">
      <c r="A76" s="931"/>
      <c r="B76" s="932"/>
      <c r="C76" s="932"/>
      <c r="D76" s="932"/>
      <c r="E76" s="932"/>
      <c r="F76" s="933"/>
      <c r="G76" s="931"/>
      <c r="H76" s="932"/>
      <c r="I76" s="932"/>
      <c r="J76" s="932"/>
      <c r="K76" s="933"/>
    </row>
    <row r="77" spans="1:11" x14ac:dyDescent="0.25">
      <c r="A77" s="931"/>
      <c r="B77" s="932"/>
      <c r="C77" s="932"/>
      <c r="D77" s="932"/>
      <c r="E77" s="932"/>
      <c r="F77" s="933"/>
      <c r="G77" s="931"/>
      <c r="H77" s="932"/>
      <c r="I77" s="932"/>
      <c r="J77" s="932"/>
      <c r="K77" s="933"/>
    </row>
    <row r="78" spans="1:11" x14ac:dyDescent="0.25">
      <c r="A78" s="931"/>
      <c r="B78" s="932"/>
      <c r="C78" s="932"/>
      <c r="D78" s="932"/>
      <c r="E78" s="932"/>
      <c r="F78" s="933"/>
      <c r="G78" s="931"/>
      <c r="H78" s="932"/>
      <c r="I78" s="932"/>
      <c r="J78" s="932"/>
      <c r="K78" s="933"/>
    </row>
    <row r="79" spans="1:11" x14ac:dyDescent="0.25">
      <c r="A79" s="931"/>
      <c r="B79" s="932"/>
      <c r="C79" s="932"/>
      <c r="D79" s="932"/>
      <c r="E79" s="932"/>
      <c r="F79" s="933"/>
      <c r="G79" s="931"/>
      <c r="H79" s="932"/>
      <c r="I79" s="932"/>
      <c r="J79" s="932"/>
      <c r="K79" s="933"/>
    </row>
    <row r="80" spans="1:11" x14ac:dyDescent="0.25">
      <c r="A80" s="931"/>
      <c r="B80" s="932"/>
      <c r="C80" s="932"/>
      <c r="D80" s="932"/>
      <c r="E80" s="932"/>
      <c r="F80" s="933"/>
      <c r="G80" s="931"/>
      <c r="H80" s="932"/>
      <c r="I80" s="932"/>
      <c r="J80" s="932"/>
      <c r="K80" s="933"/>
    </row>
    <row r="81" spans="1:11" x14ac:dyDescent="0.25">
      <c r="A81" s="931"/>
      <c r="B81" s="932"/>
      <c r="C81" s="932"/>
      <c r="D81" s="932"/>
      <c r="E81" s="932"/>
      <c r="F81" s="933"/>
      <c r="G81" s="931"/>
      <c r="H81" s="932"/>
      <c r="I81" s="932"/>
      <c r="J81" s="932"/>
      <c r="K81" s="933"/>
    </row>
    <row r="82" spans="1:11" x14ac:dyDescent="0.25">
      <c r="A82" s="931"/>
      <c r="B82" s="932"/>
      <c r="C82" s="932"/>
      <c r="D82" s="932"/>
      <c r="E82" s="932"/>
      <c r="F82" s="933"/>
      <c r="G82" s="931"/>
      <c r="H82" s="932"/>
      <c r="I82" s="932"/>
      <c r="J82" s="932"/>
      <c r="K82" s="933"/>
    </row>
    <row r="83" spans="1:11" ht="15.75" thickBot="1" x14ac:dyDescent="0.3">
      <c r="A83" s="931"/>
      <c r="B83" s="932"/>
      <c r="C83" s="932"/>
      <c r="D83" s="932"/>
      <c r="E83" s="932"/>
      <c r="F83" s="933"/>
      <c r="G83" s="931"/>
      <c r="H83" s="932"/>
      <c r="I83" s="932"/>
      <c r="J83" s="932"/>
      <c r="K83" s="933"/>
    </row>
    <row r="84" spans="1:11" x14ac:dyDescent="0.25">
      <c r="A84" s="1040" t="s">
        <v>1013</v>
      </c>
      <c r="B84" s="959"/>
      <c r="C84" s="959"/>
      <c r="D84" s="959"/>
      <c r="E84" s="959"/>
      <c r="F84" s="960"/>
      <c r="G84" s="963" t="s">
        <v>1014</v>
      </c>
      <c r="H84" s="964"/>
      <c r="I84" s="964"/>
      <c r="J84" s="964"/>
      <c r="K84" s="965"/>
    </row>
    <row r="85" spans="1:11" ht="15.75" thickBot="1" x14ac:dyDescent="0.3">
      <c r="A85" s="1041"/>
      <c r="B85" s="961"/>
      <c r="C85" s="961"/>
      <c r="D85" s="961"/>
      <c r="E85" s="961"/>
      <c r="F85" s="962"/>
      <c r="G85" s="966"/>
      <c r="H85" s="967"/>
      <c r="I85" s="967"/>
      <c r="J85" s="967"/>
      <c r="K85" s="968"/>
    </row>
    <row r="86" spans="1:11" x14ac:dyDescent="0.25">
      <c r="A86" s="946" t="s">
        <v>799</v>
      </c>
      <c r="B86" s="947"/>
      <c r="C86" s="947"/>
      <c r="D86" s="947"/>
      <c r="E86" s="947"/>
      <c r="F86" s="948"/>
      <c r="G86" s="946" t="s">
        <v>800</v>
      </c>
      <c r="H86" s="947"/>
      <c r="I86" s="947"/>
      <c r="J86" s="947"/>
      <c r="K86" s="948"/>
    </row>
    <row r="87" spans="1:11" x14ac:dyDescent="0.25">
      <c r="A87" s="931"/>
      <c r="B87" s="932"/>
      <c r="C87" s="932"/>
      <c r="D87" s="932"/>
      <c r="E87" s="932"/>
      <c r="F87" s="933"/>
      <c r="G87" s="931"/>
      <c r="H87" s="932"/>
      <c r="I87" s="932"/>
      <c r="J87" s="932"/>
      <c r="K87" s="933"/>
    </row>
    <row r="88" spans="1:11" x14ac:dyDescent="0.25">
      <c r="A88" s="931"/>
      <c r="B88" s="932"/>
      <c r="C88" s="932"/>
      <c r="D88" s="932"/>
      <c r="E88" s="932"/>
      <c r="F88" s="933"/>
      <c r="G88" s="931"/>
      <c r="H88" s="932"/>
      <c r="I88" s="932"/>
      <c r="J88" s="932"/>
      <c r="K88" s="933"/>
    </row>
    <row r="89" spans="1:11" x14ac:dyDescent="0.25">
      <c r="A89" s="931"/>
      <c r="B89" s="932"/>
      <c r="C89" s="932"/>
      <c r="D89" s="932"/>
      <c r="E89" s="932"/>
      <c r="F89" s="933"/>
      <c r="G89" s="931"/>
      <c r="H89" s="932"/>
      <c r="I89" s="932"/>
      <c r="J89" s="932"/>
      <c r="K89" s="933"/>
    </row>
    <row r="90" spans="1:11" x14ac:dyDescent="0.25">
      <c r="A90" s="931"/>
      <c r="B90" s="932"/>
      <c r="C90" s="932"/>
      <c r="D90" s="932"/>
      <c r="E90" s="932"/>
      <c r="F90" s="933"/>
      <c r="G90" s="931"/>
      <c r="H90" s="932"/>
      <c r="I90" s="932"/>
      <c r="J90" s="932"/>
      <c r="K90" s="933"/>
    </row>
    <row r="91" spans="1:11" x14ac:dyDescent="0.25">
      <c r="A91" s="931"/>
      <c r="B91" s="932"/>
      <c r="C91" s="932"/>
      <c r="D91" s="932"/>
      <c r="E91" s="932"/>
      <c r="F91" s="933"/>
      <c r="G91" s="931"/>
      <c r="H91" s="932"/>
      <c r="I91" s="932"/>
      <c r="J91" s="932"/>
      <c r="K91" s="933"/>
    </row>
    <row r="92" spans="1:11" x14ac:dyDescent="0.25">
      <c r="A92" s="931"/>
      <c r="B92" s="932"/>
      <c r="C92" s="932"/>
      <c r="D92" s="932"/>
      <c r="E92" s="932"/>
      <c r="F92" s="933"/>
      <c r="G92" s="931"/>
      <c r="H92" s="932"/>
      <c r="I92" s="932"/>
      <c r="J92" s="932"/>
      <c r="K92" s="933"/>
    </row>
    <row r="93" spans="1:11" x14ac:dyDescent="0.25">
      <c r="A93" s="931"/>
      <c r="B93" s="932"/>
      <c r="C93" s="932"/>
      <c r="D93" s="932"/>
      <c r="E93" s="932"/>
      <c r="F93" s="933"/>
      <c r="G93" s="931"/>
      <c r="H93" s="932"/>
      <c r="I93" s="932"/>
      <c r="J93" s="932"/>
      <c r="K93" s="933"/>
    </row>
    <row r="94" spans="1:11" x14ac:dyDescent="0.25">
      <c r="A94" s="931"/>
      <c r="B94" s="932"/>
      <c r="C94" s="932"/>
      <c r="D94" s="932"/>
      <c r="E94" s="932"/>
      <c r="F94" s="933"/>
      <c r="G94" s="931"/>
      <c r="H94" s="932"/>
      <c r="I94" s="932"/>
      <c r="J94" s="932"/>
      <c r="K94" s="933"/>
    </row>
    <row r="95" spans="1:11" x14ac:dyDescent="0.25">
      <c r="A95" s="931"/>
      <c r="B95" s="932"/>
      <c r="C95" s="932"/>
      <c r="D95" s="932"/>
      <c r="E95" s="932"/>
      <c r="F95" s="933"/>
      <c r="G95" s="931"/>
      <c r="H95" s="932"/>
      <c r="I95" s="932"/>
      <c r="J95" s="932"/>
      <c r="K95" s="933"/>
    </row>
    <row r="96" spans="1:11" x14ac:dyDescent="0.25">
      <c r="A96" s="931"/>
      <c r="B96" s="932"/>
      <c r="C96" s="932"/>
      <c r="D96" s="932"/>
      <c r="E96" s="932"/>
      <c r="F96" s="933"/>
      <c r="G96" s="931"/>
      <c r="H96" s="932"/>
      <c r="I96" s="932"/>
      <c r="J96" s="932"/>
      <c r="K96" s="933"/>
    </row>
    <row r="97" spans="1:11" x14ac:dyDescent="0.25">
      <c r="A97" s="931"/>
      <c r="B97" s="932"/>
      <c r="C97" s="932"/>
      <c r="D97" s="932"/>
      <c r="E97" s="932"/>
      <c r="F97" s="933"/>
      <c r="G97" s="931"/>
      <c r="H97" s="932"/>
      <c r="I97" s="932"/>
      <c r="J97" s="932"/>
      <c r="K97" s="933"/>
    </row>
    <row r="98" spans="1:11" x14ac:dyDescent="0.25">
      <c r="A98" s="931"/>
      <c r="B98" s="932"/>
      <c r="C98" s="932"/>
      <c r="D98" s="932"/>
      <c r="E98" s="932"/>
      <c r="F98" s="933"/>
      <c r="G98" s="931"/>
      <c r="H98" s="932"/>
      <c r="I98" s="932"/>
      <c r="J98" s="932"/>
      <c r="K98" s="933"/>
    </row>
    <row r="99" spans="1:11" ht="15.75" thickBot="1" x14ac:dyDescent="0.3">
      <c r="A99" s="931"/>
      <c r="B99" s="932"/>
      <c r="C99" s="932"/>
      <c r="D99" s="932"/>
      <c r="E99" s="932"/>
      <c r="F99" s="933"/>
      <c r="G99" s="931"/>
      <c r="H99" s="932"/>
      <c r="I99" s="932"/>
      <c r="J99" s="932"/>
      <c r="K99" s="933"/>
    </row>
    <row r="100" spans="1:11" x14ac:dyDescent="0.25">
      <c r="A100" s="963" t="s">
        <v>1015</v>
      </c>
      <c r="B100" s="964"/>
      <c r="C100" s="964"/>
      <c r="D100" s="964"/>
      <c r="E100" s="964"/>
      <c r="F100" s="965"/>
      <c r="G100" s="963" t="s">
        <v>1016</v>
      </c>
      <c r="H100" s="964"/>
      <c r="I100" s="964"/>
      <c r="J100" s="964"/>
      <c r="K100" s="965"/>
    </row>
    <row r="101" spans="1:11" ht="15.75" thickBot="1" x14ac:dyDescent="0.3">
      <c r="A101" s="966"/>
      <c r="B101" s="967"/>
      <c r="C101" s="967"/>
      <c r="D101" s="967"/>
      <c r="E101" s="967"/>
      <c r="F101" s="968"/>
      <c r="G101" s="966"/>
      <c r="H101" s="967"/>
      <c r="I101" s="967"/>
      <c r="J101" s="967"/>
      <c r="K101" s="968"/>
    </row>
    <row r="102" spans="1:11" x14ac:dyDescent="0.25">
      <c r="A102" s="931" t="s">
        <v>656</v>
      </c>
      <c r="B102" s="932"/>
      <c r="C102" s="932"/>
      <c r="D102" s="932"/>
      <c r="E102" s="932"/>
      <c r="F102" s="933"/>
      <c r="G102" s="931" t="s">
        <v>657</v>
      </c>
      <c r="H102" s="932"/>
      <c r="I102" s="932"/>
      <c r="J102" s="932"/>
      <c r="K102" s="933"/>
    </row>
    <row r="103" spans="1:11" x14ac:dyDescent="0.25">
      <c r="A103" s="931"/>
      <c r="B103" s="932"/>
      <c r="C103" s="932"/>
      <c r="D103" s="932"/>
      <c r="E103" s="932"/>
      <c r="F103" s="933"/>
      <c r="G103" s="931"/>
      <c r="H103" s="932"/>
      <c r="I103" s="932"/>
      <c r="J103" s="932"/>
      <c r="K103" s="933"/>
    </row>
    <row r="104" spans="1:11" x14ac:dyDescent="0.25">
      <c r="A104" s="931"/>
      <c r="B104" s="932"/>
      <c r="C104" s="932"/>
      <c r="D104" s="932"/>
      <c r="E104" s="932"/>
      <c r="F104" s="933"/>
      <c r="G104" s="931"/>
      <c r="H104" s="932"/>
      <c r="I104" s="932"/>
      <c r="J104" s="932"/>
      <c r="K104" s="933"/>
    </row>
    <row r="105" spans="1:11" x14ac:dyDescent="0.25">
      <c r="A105" s="931"/>
      <c r="B105" s="932"/>
      <c r="C105" s="932"/>
      <c r="D105" s="932"/>
      <c r="E105" s="932"/>
      <c r="F105" s="933"/>
      <c r="G105" s="931"/>
      <c r="H105" s="932"/>
      <c r="I105" s="932"/>
      <c r="J105" s="932"/>
      <c r="K105" s="933"/>
    </row>
    <row r="106" spans="1:11" x14ac:dyDescent="0.25">
      <c r="A106" s="931"/>
      <c r="B106" s="932"/>
      <c r="C106" s="932"/>
      <c r="D106" s="932"/>
      <c r="E106" s="932"/>
      <c r="F106" s="933"/>
      <c r="G106" s="931"/>
      <c r="H106" s="932"/>
      <c r="I106" s="932"/>
      <c r="J106" s="932"/>
      <c r="K106" s="933"/>
    </row>
    <row r="107" spans="1:11" x14ac:dyDescent="0.25">
      <c r="A107" s="931"/>
      <c r="B107" s="932"/>
      <c r="C107" s="932"/>
      <c r="D107" s="932"/>
      <c r="E107" s="932"/>
      <c r="F107" s="933"/>
      <c r="G107" s="931"/>
      <c r="H107" s="932"/>
      <c r="I107" s="932"/>
      <c r="J107" s="932"/>
      <c r="K107" s="933"/>
    </row>
    <row r="108" spans="1:11" x14ac:dyDescent="0.25">
      <c r="A108" s="931"/>
      <c r="B108" s="932"/>
      <c r="C108" s="932"/>
      <c r="D108" s="932"/>
      <c r="E108" s="932"/>
      <c r="F108" s="933"/>
      <c r="G108" s="931"/>
      <c r="H108" s="932"/>
      <c r="I108" s="932"/>
      <c r="J108" s="932"/>
      <c r="K108" s="933"/>
    </row>
    <row r="109" spans="1:11" x14ac:dyDescent="0.25">
      <c r="A109" s="931"/>
      <c r="B109" s="932"/>
      <c r="C109" s="932"/>
      <c r="D109" s="932"/>
      <c r="E109" s="932"/>
      <c r="F109" s="933"/>
      <c r="G109" s="931"/>
      <c r="H109" s="932"/>
      <c r="I109" s="932"/>
      <c r="J109" s="932"/>
      <c r="K109" s="933"/>
    </row>
    <row r="110" spans="1:11" x14ac:dyDescent="0.25">
      <c r="A110" s="931"/>
      <c r="B110" s="932"/>
      <c r="C110" s="932"/>
      <c r="D110" s="932"/>
      <c r="E110" s="932"/>
      <c r="F110" s="933"/>
      <c r="G110" s="931"/>
      <c r="H110" s="932"/>
      <c r="I110" s="932"/>
      <c r="J110" s="932"/>
      <c r="K110" s="933"/>
    </row>
    <row r="111" spans="1:11" x14ac:dyDescent="0.25">
      <c r="A111" s="931"/>
      <c r="B111" s="932"/>
      <c r="C111" s="932"/>
      <c r="D111" s="932"/>
      <c r="E111" s="932"/>
      <c r="F111" s="933"/>
      <c r="G111" s="931"/>
      <c r="H111" s="932"/>
      <c r="I111" s="932"/>
      <c r="J111" s="932"/>
      <c r="K111" s="933"/>
    </row>
    <row r="112" spans="1:11" x14ac:dyDescent="0.25">
      <c r="A112" s="931"/>
      <c r="B112" s="932"/>
      <c r="C112" s="932"/>
      <c r="D112" s="932"/>
      <c r="E112" s="932"/>
      <c r="F112" s="933"/>
      <c r="G112" s="931"/>
      <c r="H112" s="932"/>
      <c r="I112" s="932"/>
      <c r="J112" s="932"/>
      <c r="K112" s="933"/>
    </row>
    <row r="113" spans="1:11" x14ac:dyDescent="0.25">
      <c r="A113" s="931"/>
      <c r="B113" s="932"/>
      <c r="C113" s="932"/>
      <c r="D113" s="932"/>
      <c r="E113" s="932"/>
      <c r="F113" s="933"/>
      <c r="G113" s="931"/>
      <c r="H113" s="932"/>
      <c r="I113" s="932"/>
      <c r="J113" s="932"/>
      <c r="K113" s="933"/>
    </row>
    <row r="114" spans="1:11" x14ac:dyDescent="0.25">
      <c r="A114" s="931"/>
      <c r="B114" s="932"/>
      <c r="C114" s="932"/>
      <c r="D114" s="932"/>
      <c r="E114" s="932"/>
      <c r="F114" s="933"/>
      <c r="G114" s="931"/>
      <c r="H114" s="932"/>
      <c r="I114" s="932"/>
      <c r="J114" s="932"/>
      <c r="K114" s="933"/>
    </row>
    <row r="115" spans="1:11" ht="15.75" thickBot="1" x14ac:dyDescent="0.3">
      <c r="A115" s="931"/>
      <c r="B115" s="932"/>
      <c r="C115" s="932"/>
      <c r="D115" s="932"/>
      <c r="E115" s="932"/>
      <c r="F115" s="933"/>
      <c r="G115" s="931"/>
      <c r="H115" s="932"/>
      <c r="I115" s="932"/>
      <c r="J115" s="932"/>
      <c r="K115" s="933"/>
    </row>
    <row r="116" spans="1:11" x14ac:dyDescent="0.25">
      <c r="A116" s="1040" t="s">
        <v>1017</v>
      </c>
      <c r="B116" s="959"/>
      <c r="C116" s="959"/>
      <c r="D116" s="959"/>
      <c r="E116" s="959"/>
      <c r="F116" s="960"/>
      <c r="G116" s="963" t="s">
        <v>1018</v>
      </c>
      <c r="H116" s="964"/>
      <c r="I116" s="964"/>
      <c r="J116" s="964"/>
      <c r="K116" s="965"/>
    </row>
    <row r="117" spans="1:11" ht="15.75" thickBot="1" x14ac:dyDescent="0.3">
      <c r="A117" s="1041"/>
      <c r="B117" s="961"/>
      <c r="C117" s="961"/>
      <c r="D117" s="961"/>
      <c r="E117" s="961"/>
      <c r="F117" s="962"/>
      <c r="G117" s="966"/>
      <c r="H117" s="967"/>
      <c r="I117" s="967"/>
      <c r="J117" s="967"/>
      <c r="K117" s="968"/>
    </row>
    <row r="118" spans="1:11" x14ac:dyDescent="0.25">
      <c r="A118" s="946" t="s">
        <v>797</v>
      </c>
      <c r="B118" s="947"/>
      <c r="C118" s="947"/>
      <c r="D118" s="947"/>
      <c r="E118" s="947"/>
      <c r="F118" s="948"/>
      <c r="G118" s="946" t="s">
        <v>798</v>
      </c>
      <c r="H118" s="947"/>
      <c r="I118" s="947"/>
      <c r="J118" s="947"/>
      <c r="K118" s="948"/>
    </row>
    <row r="119" spans="1:11" x14ac:dyDescent="0.25">
      <c r="A119" s="931"/>
      <c r="B119" s="932"/>
      <c r="C119" s="932"/>
      <c r="D119" s="932"/>
      <c r="E119" s="932"/>
      <c r="F119" s="933"/>
      <c r="G119" s="931"/>
      <c r="H119" s="932"/>
      <c r="I119" s="932"/>
      <c r="J119" s="932"/>
      <c r="K119" s="933"/>
    </row>
    <row r="120" spans="1:11" x14ac:dyDescent="0.25">
      <c r="A120" s="931"/>
      <c r="B120" s="932"/>
      <c r="C120" s="932"/>
      <c r="D120" s="932"/>
      <c r="E120" s="932"/>
      <c r="F120" s="933"/>
      <c r="G120" s="931"/>
      <c r="H120" s="932"/>
      <c r="I120" s="932"/>
      <c r="J120" s="932"/>
      <c r="K120" s="933"/>
    </row>
    <row r="121" spans="1:11" x14ac:dyDescent="0.25">
      <c r="A121" s="931"/>
      <c r="B121" s="932"/>
      <c r="C121" s="932"/>
      <c r="D121" s="932"/>
      <c r="E121" s="932"/>
      <c r="F121" s="933"/>
      <c r="G121" s="931"/>
      <c r="H121" s="932"/>
      <c r="I121" s="932"/>
      <c r="J121" s="932"/>
      <c r="K121" s="933"/>
    </row>
    <row r="122" spans="1:11" x14ac:dyDescent="0.25">
      <c r="A122" s="931"/>
      <c r="B122" s="932"/>
      <c r="C122" s="932"/>
      <c r="D122" s="932"/>
      <c r="E122" s="932"/>
      <c r="F122" s="933"/>
      <c r="G122" s="931"/>
      <c r="H122" s="932"/>
      <c r="I122" s="932"/>
      <c r="J122" s="932"/>
      <c r="K122" s="933"/>
    </row>
    <row r="123" spans="1:11" x14ac:dyDescent="0.25">
      <c r="A123" s="931"/>
      <c r="B123" s="932"/>
      <c r="C123" s="932"/>
      <c r="D123" s="932"/>
      <c r="E123" s="932"/>
      <c r="F123" s="933"/>
      <c r="G123" s="931"/>
      <c r="H123" s="932"/>
      <c r="I123" s="932"/>
      <c r="J123" s="932"/>
      <c r="K123" s="933"/>
    </row>
    <row r="124" spans="1:11" x14ac:dyDescent="0.25">
      <c r="A124" s="931"/>
      <c r="B124" s="932"/>
      <c r="C124" s="932"/>
      <c r="D124" s="932"/>
      <c r="E124" s="932"/>
      <c r="F124" s="933"/>
      <c r="G124" s="931"/>
      <c r="H124" s="932"/>
      <c r="I124" s="932"/>
      <c r="J124" s="932"/>
      <c r="K124" s="933"/>
    </row>
    <row r="125" spans="1:11" x14ac:dyDescent="0.25">
      <c r="A125" s="931"/>
      <c r="B125" s="932"/>
      <c r="C125" s="932"/>
      <c r="D125" s="932"/>
      <c r="E125" s="932"/>
      <c r="F125" s="933"/>
      <c r="G125" s="931"/>
      <c r="H125" s="932"/>
      <c r="I125" s="932"/>
      <c r="J125" s="932"/>
      <c r="K125" s="933"/>
    </row>
    <row r="126" spans="1:11" x14ac:dyDescent="0.25">
      <c r="A126" s="931"/>
      <c r="B126" s="932"/>
      <c r="C126" s="932"/>
      <c r="D126" s="932"/>
      <c r="E126" s="932"/>
      <c r="F126" s="933"/>
      <c r="G126" s="931"/>
      <c r="H126" s="932"/>
      <c r="I126" s="932"/>
      <c r="J126" s="932"/>
      <c r="K126" s="933"/>
    </row>
    <row r="127" spans="1:11" x14ac:dyDescent="0.25">
      <c r="A127" s="931"/>
      <c r="B127" s="932"/>
      <c r="C127" s="932"/>
      <c r="D127" s="932"/>
      <c r="E127" s="932"/>
      <c r="F127" s="933"/>
      <c r="G127" s="931"/>
      <c r="H127" s="932"/>
      <c r="I127" s="932"/>
      <c r="J127" s="932"/>
      <c r="K127" s="933"/>
    </row>
    <row r="128" spans="1:11" x14ac:dyDescent="0.25">
      <c r="A128" s="931"/>
      <c r="B128" s="932"/>
      <c r="C128" s="932"/>
      <c r="D128" s="932"/>
      <c r="E128" s="932"/>
      <c r="F128" s="933"/>
      <c r="G128" s="931"/>
      <c r="H128" s="932"/>
      <c r="I128" s="932"/>
      <c r="J128" s="932"/>
      <c r="K128" s="933"/>
    </row>
    <row r="129" spans="1:11" x14ac:dyDescent="0.25">
      <c r="A129" s="931"/>
      <c r="B129" s="932"/>
      <c r="C129" s="932"/>
      <c r="D129" s="932"/>
      <c r="E129" s="932"/>
      <c r="F129" s="933"/>
      <c r="G129" s="931"/>
      <c r="H129" s="932"/>
      <c r="I129" s="932"/>
      <c r="J129" s="932"/>
      <c r="K129" s="933"/>
    </row>
    <row r="130" spans="1:11" x14ac:dyDescent="0.25">
      <c r="A130" s="931"/>
      <c r="B130" s="932"/>
      <c r="C130" s="932"/>
      <c r="D130" s="932"/>
      <c r="E130" s="932"/>
      <c r="F130" s="933"/>
      <c r="G130" s="931"/>
      <c r="H130" s="932"/>
      <c r="I130" s="932"/>
      <c r="J130" s="932"/>
      <c r="K130" s="933"/>
    </row>
    <row r="131" spans="1:11" ht="15.75" thickBot="1" x14ac:dyDescent="0.3">
      <c r="A131" s="931"/>
      <c r="B131" s="932"/>
      <c r="C131" s="932"/>
      <c r="D131" s="932"/>
      <c r="E131" s="932"/>
      <c r="F131" s="933"/>
      <c r="G131" s="931"/>
      <c r="H131" s="932"/>
      <c r="I131" s="932"/>
      <c r="J131" s="932"/>
      <c r="K131" s="933"/>
    </row>
    <row r="132" spans="1:11" x14ac:dyDescent="0.25">
      <c r="A132" s="1040" t="s">
        <v>1019</v>
      </c>
      <c r="B132" s="959"/>
      <c r="C132" s="959"/>
      <c r="D132" s="959"/>
      <c r="E132" s="959"/>
      <c r="F132" s="960"/>
      <c r="G132" s="963" t="s">
        <v>1020</v>
      </c>
      <c r="H132" s="964"/>
      <c r="I132" s="964"/>
      <c r="J132" s="964"/>
      <c r="K132" s="965"/>
    </row>
    <row r="133" spans="1:11" ht="15.75" thickBot="1" x14ac:dyDescent="0.3">
      <c r="A133" s="1041"/>
      <c r="B133" s="961"/>
      <c r="C133" s="961"/>
      <c r="D133" s="961"/>
      <c r="E133" s="961"/>
      <c r="F133" s="962"/>
      <c r="G133" s="966"/>
      <c r="H133" s="967"/>
      <c r="I133" s="967"/>
      <c r="J133" s="967"/>
      <c r="K133" s="968"/>
    </row>
    <row r="134" spans="1:11" x14ac:dyDescent="0.25">
      <c r="A134" s="946" t="s">
        <v>799</v>
      </c>
      <c r="B134" s="947"/>
      <c r="C134" s="947"/>
      <c r="D134" s="947"/>
      <c r="E134" s="947"/>
      <c r="F134" s="948"/>
      <c r="G134" s="946"/>
      <c r="H134" s="947"/>
      <c r="I134" s="947"/>
      <c r="J134" s="947"/>
      <c r="K134" s="948"/>
    </row>
    <row r="135" spans="1:11" x14ac:dyDescent="0.25">
      <c r="A135" s="931"/>
      <c r="B135" s="932"/>
      <c r="C135" s="932"/>
      <c r="D135" s="932"/>
      <c r="E135" s="932"/>
      <c r="F135" s="933"/>
      <c r="G135" s="931"/>
      <c r="H135" s="932"/>
      <c r="I135" s="932"/>
      <c r="J135" s="932"/>
      <c r="K135" s="933"/>
    </row>
    <row r="136" spans="1:11" x14ac:dyDescent="0.25">
      <c r="A136" s="931"/>
      <c r="B136" s="932"/>
      <c r="C136" s="932"/>
      <c r="D136" s="932"/>
      <c r="E136" s="932"/>
      <c r="F136" s="933"/>
      <c r="G136" s="931"/>
      <c r="H136" s="932"/>
      <c r="I136" s="932"/>
      <c r="J136" s="932"/>
      <c r="K136" s="933"/>
    </row>
    <row r="137" spans="1:11" x14ac:dyDescent="0.25">
      <c r="A137" s="931"/>
      <c r="B137" s="932"/>
      <c r="C137" s="932"/>
      <c r="D137" s="932"/>
      <c r="E137" s="932"/>
      <c r="F137" s="933"/>
      <c r="G137" s="931"/>
      <c r="H137" s="932"/>
      <c r="I137" s="932"/>
      <c r="J137" s="932"/>
      <c r="K137" s="933"/>
    </row>
    <row r="138" spans="1:11" x14ac:dyDescent="0.25">
      <c r="A138" s="931"/>
      <c r="B138" s="932"/>
      <c r="C138" s="932"/>
      <c r="D138" s="932"/>
      <c r="E138" s="932"/>
      <c r="F138" s="933"/>
      <c r="G138" s="931"/>
      <c r="H138" s="932"/>
      <c r="I138" s="932"/>
      <c r="J138" s="932"/>
      <c r="K138" s="933"/>
    </row>
    <row r="139" spans="1:11" x14ac:dyDescent="0.25">
      <c r="A139" s="931"/>
      <c r="B139" s="932"/>
      <c r="C139" s="932"/>
      <c r="D139" s="932"/>
      <c r="E139" s="932"/>
      <c r="F139" s="933"/>
      <c r="G139" s="931"/>
      <c r="H139" s="932"/>
      <c r="I139" s="932"/>
      <c r="J139" s="932"/>
      <c r="K139" s="933"/>
    </row>
    <row r="140" spans="1:11" x14ac:dyDescent="0.25">
      <c r="A140" s="931"/>
      <c r="B140" s="932"/>
      <c r="C140" s="932"/>
      <c r="D140" s="932"/>
      <c r="E140" s="932"/>
      <c r="F140" s="933"/>
      <c r="G140" s="931"/>
      <c r="H140" s="932"/>
      <c r="I140" s="932"/>
      <c r="J140" s="932"/>
      <c r="K140" s="933"/>
    </row>
    <row r="141" spans="1:11" x14ac:dyDescent="0.25">
      <c r="A141" s="931"/>
      <c r="B141" s="932"/>
      <c r="C141" s="932"/>
      <c r="D141" s="932"/>
      <c r="E141" s="932"/>
      <c r="F141" s="933"/>
      <c r="G141" s="931"/>
      <c r="H141" s="932"/>
      <c r="I141" s="932"/>
      <c r="J141" s="932"/>
      <c r="K141" s="933"/>
    </row>
    <row r="142" spans="1:11" x14ac:dyDescent="0.25">
      <c r="A142" s="931"/>
      <c r="B142" s="932"/>
      <c r="C142" s="932"/>
      <c r="D142" s="932"/>
      <c r="E142" s="932"/>
      <c r="F142" s="933"/>
      <c r="G142" s="931"/>
      <c r="H142" s="932"/>
      <c r="I142" s="932"/>
      <c r="J142" s="932"/>
      <c r="K142" s="933"/>
    </row>
    <row r="143" spans="1:11" x14ac:dyDescent="0.25">
      <c r="A143" s="931"/>
      <c r="B143" s="932"/>
      <c r="C143" s="932"/>
      <c r="D143" s="932"/>
      <c r="E143" s="932"/>
      <c r="F143" s="933"/>
      <c r="G143" s="931"/>
      <c r="H143" s="932"/>
      <c r="I143" s="932"/>
      <c r="J143" s="932"/>
      <c r="K143" s="933"/>
    </row>
    <row r="144" spans="1:11" x14ac:dyDescent="0.25">
      <c r="A144" s="931"/>
      <c r="B144" s="932"/>
      <c r="C144" s="932"/>
      <c r="D144" s="932"/>
      <c r="E144" s="932"/>
      <c r="F144" s="933"/>
      <c r="G144" s="931"/>
      <c r="H144" s="932"/>
      <c r="I144" s="932"/>
      <c r="J144" s="932"/>
      <c r="K144" s="933"/>
    </row>
    <row r="145" spans="1:11" x14ac:dyDescent="0.25">
      <c r="A145" s="931"/>
      <c r="B145" s="932"/>
      <c r="C145" s="932"/>
      <c r="D145" s="932"/>
      <c r="E145" s="932"/>
      <c r="F145" s="933"/>
      <c r="G145" s="931"/>
      <c r="H145" s="932"/>
      <c r="I145" s="932"/>
      <c r="J145" s="932"/>
      <c r="K145" s="933"/>
    </row>
    <row r="146" spans="1:11" x14ac:dyDescent="0.25">
      <c r="A146" s="931"/>
      <c r="B146" s="932"/>
      <c r="C146" s="932"/>
      <c r="D146" s="932"/>
      <c r="E146" s="932"/>
      <c r="F146" s="933"/>
      <c r="G146" s="931"/>
      <c r="H146" s="932"/>
      <c r="I146" s="932"/>
      <c r="J146" s="932"/>
      <c r="K146" s="933"/>
    </row>
    <row r="147" spans="1:11" ht="15.75" thickBot="1" x14ac:dyDescent="0.3">
      <c r="A147" s="931"/>
      <c r="B147" s="932"/>
      <c r="C147" s="932"/>
      <c r="D147" s="932"/>
      <c r="E147" s="932"/>
      <c r="F147" s="933"/>
      <c r="G147" s="931"/>
      <c r="H147" s="932"/>
      <c r="I147" s="932"/>
      <c r="J147" s="932"/>
      <c r="K147" s="933"/>
    </row>
    <row r="148" spans="1:11" x14ac:dyDescent="0.25">
      <c r="A148" s="963" t="s">
        <v>1021</v>
      </c>
      <c r="B148" s="964"/>
      <c r="C148" s="964"/>
      <c r="D148" s="964"/>
      <c r="E148" s="964"/>
      <c r="F148" s="965"/>
      <c r="G148" s="963" t="s">
        <v>1022</v>
      </c>
      <c r="H148" s="964"/>
      <c r="I148" s="964"/>
      <c r="J148" s="964"/>
      <c r="K148" s="965"/>
    </row>
    <row r="149" spans="1:11" ht="15.75" thickBot="1" x14ac:dyDescent="0.3">
      <c r="A149" s="966"/>
      <c r="B149" s="967"/>
      <c r="C149" s="967"/>
      <c r="D149" s="967"/>
      <c r="E149" s="967"/>
      <c r="F149" s="968"/>
      <c r="G149" s="966"/>
      <c r="H149" s="967"/>
      <c r="I149" s="967"/>
      <c r="J149" s="967"/>
      <c r="K149" s="968"/>
    </row>
    <row r="150" spans="1:11" x14ac:dyDescent="0.25">
      <c r="A150" s="931"/>
      <c r="B150" s="932"/>
      <c r="C150" s="932"/>
      <c r="D150" s="932"/>
      <c r="E150" s="932"/>
      <c r="F150" s="933"/>
      <c r="G150" s="931" t="s">
        <v>657</v>
      </c>
      <c r="H150" s="932"/>
      <c r="I150" s="932"/>
      <c r="J150" s="932"/>
      <c r="K150" s="933"/>
    </row>
    <row r="151" spans="1:11" x14ac:dyDescent="0.25">
      <c r="A151" s="931"/>
      <c r="B151" s="932"/>
      <c r="C151" s="932"/>
      <c r="D151" s="932"/>
      <c r="E151" s="932"/>
      <c r="F151" s="933"/>
      <c r="G151" s="931"/>
      <c r="H151" s="932"/>
      <c r="I151" s="932"/>
      <c r="J151" s="932"/>
      <c r="K151" s="933"/>
    </row>
    <row r="152" spans="1:11" x14ac:dyDescent="0.25">
      <c r="A152" s="931"/>
      <c r="B152" s="932"/>
      <c r="C152" s="932"/>
      <c r="D152" s="932"/>
      <c r="E152" s="932"/>
      <c r="F152" s="933"/>
      <c r="G152" s="931"/>
      <c r="H152" s="932"/>
      <c r="I152" s="932"/>
      <c r="J152" s="932"/>
      <c r="K152" s="933"/>
    </row>
    <row r="153" spans="1:11" x14ac:dyDescent="0.25">
      <c r="A153" s="931"/>
      <c r="B153" s="932"/>
      <c r="C153" s="932"/>
      <c r="D153" s="932"/>
      <c r="E153" s="932"/>
      <c r="F153" s="933"/>
      <c r="G153" s="931"/>
      <c r="H153" s="932"/>
      <c r="I153" s="932"/>
      <c r="J153" s="932"/>
      <c r="K153" s="933"/>
    </row>
    <row r="154" spans="1:11" x14ac:dyDescent="0.25">
      <c r="A154" s="931"/>
      <c r="B154" s="932"/>
      <c r="C154" s="932"/>
      <c r="D154" s="932"/>
      <c r="E154" s="932"/>
      <c r="F154" s="933"/>
      <c r="G154" s="931"/>
      <c r="H154" s="932"/>
      <c r="I154" s="932"/>
      <c r="J154" s="932"/>
      <c r="K154" s="933"/>
    </row>
    <row r="155" spans="1:11" x14ac:dyDescent="0.25">
      <c r="A155" s="931"/>
      <c r="B155" s="932"/>
      <c r="C155" s="932"/>
      <c r="D155" s="932"/>
      <c r="E155" s="932"/>
      <c r="F155" s="933"/>
      <c r="G155" s="931"/>
      <c r="H155" s="932"/>
      <c r="I155" s="932"/>
      <c r="J155" s="932"/>
      <c r="K155" s="933"/>
    </row>
    <row r="156" spans="1:11" x14ac:dyDescent="0.25">
      <c r="A156" s="931"/>
      <c r="B156" s="932"/>
      <c r="C156" s="932"/>
      <c r="D156" s="932"/>
      <c r="E156" s="932"/>
      <c r="F156" s="933"/>
      <c r="G156" s="931"/>
      <c r="H156" s="932"/>
      <c r="I156" s="932"/>
      <c r="J156" s="932"/>
      <c r="K156" s="933"/>
    </row>
    <row r="157" spans="1:11" x14ac:dyDescent="0.25">
      <c r="A157" s="931"/>
      <c r="B157" s="932"/>
      <c r="C157" s="932"/>
      <c r="D157" s="932"/>
      <c r="E157" s="932"/>
      <c r="F157" s="933"/>
      <c r="G157" s="931"/>
      <c r="H157" s="932"/>
      <c r="I157" s="932"/>
      <c r="J157" s="932"/>
      <c r="K157" s="933"/>
    </row>
    <row r="158" spans="1:11" x14ac:dyDescent="0.25">
      <c r="A158" s="931"/>
      <c r="B158" s="932"/>
      <c r="C158" s="932"/>
      <c r="D158" s="932"/>
      <c r="E158" s="932"/>
      <c r="F158" s="933"/>
      <c r="G158" s="931"/>
      <c r="H158" s="932"/>
      <c r="I158" s="932"/>
      <c r="J158" s="932"/>
      <c r="K158" s="933"/>
    </row>
    <row r="159" spans="1:11" x14ac:dyDescent="0.25">
      <c r="A159" s="931"/>
      <c r="B159" s="932"/>
      <c r="C159" s="932"/>
      <c r="D159" s="932"/>
      <c r="E159" s="932"/>
      <c r="F159" s="933"/>
      <c r="G159" s="931"/>
      <c r="H159" s="932"/>
      <c r="I159" s="932"/>
      <c r="J159" s="932"/>
      <c r="K159" s="933"/>
    </row>
    <row r="160" spans="1:11" x14ac:dyDescent="0.25">
      <c r="A160" s="931"/>
      <c r="B160" s="932"/>
      <c r="C160" s="932"/>
      <c r="D160" s="932"/>
      <c r="E160" s="932"/>
      <c r="F160" s="933"/>
      <c r="G160" s="931"/>
      <c r="H160" s="932"/>
      <c r="I160" s="932"/>
      <c r="J160" s="932"/>
      <c r="K160" s="933"/>
    </row>
    <row r="161" spans="1:11" x14ac:dyDescent="0.25">
      <c r="A161" s="931"/>
      <c r="B161" s="932"/>
      <c r="C161" s="932"/>
      <c r="D161" s="932"/>
      <c r="E161" s="932"/>
      <c r="F161" s="933"/>
      <c r="G161" s="931"/>
      <c r="H161" s="932"/>
      <c r="I161" s="932"/>
      <c r="J161" s="932"/>
      <c r="K161" s="933"/>
    </row>
    <row r="162" spans="1:11" x14ac:dyDescent="0.25">
      <c r="A162" s="931"/>
      <c r="B162" s="932"/>
      <c r="C162" s="932"/>
      <c r="D162" s="932"/>
      <c r="E162" s="932"/>
      <c r="F162" s="933"/>
      <c r="G162" s="931"/>
      <c r="H162" s="932"/>
      <c r="I162" s="932"/>
      <c r="J162" s="932"/>
      <c r="K162" s="933"/>
    </row>
    <row r="163" spans="1:11" ht="15.75" thickBot="1" x14ac:dyDescent="0.3">
      <c r="A163" s="931"/>
      <c r="B163" s="932"/>
      <c r="C163" s="932"/>
      <c r="D163" s="932"/>
      <c r="E163" s="932"/>
      <c r="F163" s="933"/>
      <c r="G163" s="931"/>
      <c r="H163" s="932"/>
      <c r="I163" s="932"/>
      <c r="J163" s="932"/>
      <c r="K163" s="933"/>
    </row>
    <row r="164" spans="1:11" x14ac:dyDescent="0.25">
      <c r="A164" s="1040" t="s">
        <v>1023</v>
      </c>
      <c r="B164" s="959"/>
      <c r="C164" s="959"/>
      <c r="D164" s="959"/>
      <c r="E164" s="959"/>
      <c r="F164" s="960"/>
      <c r="G164" s="963" t="s">
        <v>1024</v>
      </c>
      <c r="H164" s="964"/>
      <c r="I164" s="964"/>
      <c r="J164" s="964"/>
      <c r="K164" s="965"/>
    </row>
    <row r="165" spans="1:11" ht="15.75" thickBot="1" x14ac:dyDescent="0.3">
      <c r="A165" s="1041"/>
      <c r="B165" s="961"/>
      <c r="C165" s="961"/>
      <c r="D165" s="961"/>
      <c r="E165" s="961"/>
      <c r="F165" s="962"/>
      <c r="G165" s="966"/>
      <c r="H165" s="967"/>
      <c r="I165" s="967"/>
      <c r="J165" s="967"/>
      <c r="K165" s="968"/>
    </row>
    <row r="166" spans="1:11" x14ac:dyDescent="0.25">
      <c r="A166" s="931"/>
      <c r="B166" s="932"/>
      <c r="C166" s="932"/>
      <c r="D166" s="932"/>
      <c r="E166" s="932"/>
      <c r="F166" s="933"/>
      <c r="G166" s="931" t="s">
        <v>657</v>
      </c>
      <c r="H166" s="932"/>
      <c r="I166" s="932"/>
      <c r="J166" s="932"/>
      <c r="K166" s="933"/>
    </row>
    <row r="167" spans="1:11" x14ac:dyDescent="0.25">
      <c r="A167" s="931"/>
      <c r="B167" s="932"/>
      <c r="C167" s="932"/>
      <c r="D167" s="932"/>
      <c r="E167" s="932"/>
      <c r="F167" s="933"/>
      <c r="G167" s="931"/>
      <c r="H167" s="932"/>
      <c r="I167" s="932"/>
      <c r="J167" s="932"/>
      <c r="K167" s="933"/>
    </row>
    <row r="168" spans="1:11" x14ac:dyDescent="0.25">
      <c r="A168" s="931"/>
      <c r="B168" s="932"/>
      <c r="C168" s="932"/>
      <c r="D168" s="932"/>
      <c r="E168" s="932"/>
      <c r="F168" s="933"/>
      <c r="G168" s="931"/>
      <c r="H168" s="932"/>
      <c r="I168" s="932"/>
      <c r="J168" s="932"/>
      <c r="K168" s="933"/>
    </row>
    <row r="169" spans="1:11" x14ac:dyDescent="0.25">
      <c r="A169" s="931"/>
      <c r="B169" s="932"/>
      <c r="C169" s="932"/>
      <c r="D169" s="932"/>
      <c r="E169" s="932"/>
      <c r="F169" s="933"/>
      <c r="G169" s="931"/>
      <c r="H169" s="932"/>
      <c r="I169" s="932"/>
      <c r="J169" s="932"/>
      <c r="K169" s="933"/>
    </row>
    <row r="170" spans="1:11" x14ac:dyDescent="0.25">
      <c r="A170" s="931"/>
      <c r="B170" s="932"/>
      <c r="C170" s="932"/>
      <c r="D170" s="932"/>
      <c r="E170" s="932"/>
      <c r="F170" s="933"/>
      <c r="G170" s="931"/>
      <c r="H170" s="932"/>
      <c r="I170" s="932"/>
      <c r="J170" s="932"/>
      <c r="K170" s="933"/>
    </row>
    <row r="171" spans="1:11" x14ac:dyDescent="0.25">
      <c r="A171" s="931"/>
      <c r="B171" s="932"/>
      <c r="C171" s="932"/>
      <c r="D171" s="932"/>
      <c r="E171" s="932"/>
      <c r="F171" s="933"/>
      <c r="G171" s="931"/>
      <c r="H171" s="932"/>
      <c r="I171" s="932"/>
      <c r="J171" s="932"/>
      <c r="K171" s="933"/>
    </row>
    <row r="172" spans="1:11" x14ac:dyDescent="0.25">
      <c r="A172" s="931"/>
      <c r="B172" s="932"/>
      <c r="C172" s="932"/>
      <c r="D172" s="932"/>
      <c r="E172" s="932"/>
      <c r="F172" s="933"/>
      <c r="G172" s="931"/>
      <c r="H172" s="932"/>
      <c r="I172" s="932"/>
      <c r="J172" s="932"/>
      <c r="K172" s="933"/>
    </row>
    <row r="173" spans="1:11" x14ac:dyDescent="0.25">
      <c r="A173" s="931"/>
      <c r="B173" s="932"/>
      <c r="C173" s="932"/>
      <c r="D173" s="932"/>
      <c r="E173" s="932"/>
      <c r="F173" s="933"/>
      <c r="G173" s="931"/>
      <c r="H173" s="932"/>
      <c r="I173" s="932"/>
      <c r="J173" s="932"/>
      <c r="K173" s="933"/>
    </row>
    <row r="174" spans="1:11" x14ac:dyDescent="0.25">
      <c r="A174" s="931"/>
      <c r="B174" s="932"/>
      <c r="C174" s="932"/>
      <c r="D174" s="932"/>
      <c r="E174" s="932"/>
      <c r="F174" s="933"/>
      <c r="G174" s="931"/>
      <c r="H174" s="932"/>
      <c r="I174" s="932"/>
      <c r="J174" s="932"/>
      <c r="K174" s="933"/>
    </row>
    <row r="175" spans="1:11" x14ac:dyDescent="0.25">
      <c r="A175" s="931"/>
      <c r="B175" s="932"/>
      <c r="C175" s="932"/>
      <c r="D175" s="932"/>
      <c r="E175" s="932"/>
      <c r="F175" s="933"/>
      <c r="G175" s="931"/>
      <c r="H175" s="932"/>
      <c r="I175" s="932"/>
      <c r="J175" s="932"/>
      <c r="K175" s="933"/>
    </row>
    <row r="176" spans="1:11" x14ac:dyDescent="0.25">
      <c r="A176" s="931"/>
      <c r="B176" s="932"/>
      <c r="C176" s="932"/>
      <c r="D176" s="932"/>
      <c r="E176" s="932"/>
      <c r="F176" s="933"/>
      <c r="G176" s="931"/>
      <c r="H176" s="932"/>
      <c r="I176" s="932"/>
      <c r="J176" s="932"/>
      <c r="K176" s="933"/>
    </row>
    <row r="177" spans="1:11" x14ac:dyDescent="0.25">
      <c r="A177" s="931"/>
      <c r="B177" s="932"/>
      <c r="C177" s="932"/>
      <c r="D177" s="932"/>
      <c r="E177" s="932"/>
      <c r="F177" s="933"/>
      <c r="G177" s="931"/>
      <c r="H177" s="932"/>
      <c r="I177" s="932"/>
      <c r="J177" s="932"/>
      <c r="K177" s="933"/>
    </row>
    <row r="178" spans="1:11" x14ac:dyDescent="0.25">
      <c r="A178" s="931"/>
      <c r="B178" s="932"/>
      <c r="C178" s="932"/>
      <c r="D178" s="932"/>
      <c r="E178" s="932"/>
      <c r="F178" s="933"/>
      <c r="G178" s="931"/>
      <c r="H178" s="932"/>
      <c r="I178" s="932"/>
      <c r="J178" s="932"/>
      <c r="K178" s="933"/>
    </row>
    <row r="179" spans="1:11" ht="15.75" thickBot="1" x14ac:dyDescent="0.3">
      <c r="A179" s="931"/>
      <c r="B179" s="932"/>
      <c r="C179" s="932"/>
      <c r="D179" s="932"/>
      <c r="E179" s="932"/>
      <c r="F179" s="933"/>
      <c r="G179" s="931"/>
      <c r="H179" s="932"/>
      <c r="I179" s="932"/>
      <c r="J179" s="932"/>
      <c r="K179" s="933"/>
    </row>
    <row r="180" spans="1:11" x14ac:dyDescent="0.25">
      <c r="A180" s="1040" t="s">
        <v>1025</v>
      </c>
      <c r="B180" s="959"/>
      <c r="C180" s="959"/>
      <c r="D180" s="959"/>
      <c r="E180" s="959"/>
      <c r="F180" s="960"/>
      <c r="G180" s="963" t="s">
        <v>1026</v>
      </c>
      <c r="H180" s="964"/>
      <c r="I180" s="964"/>
      <c r="J180" s="964"/>
      <c r="K180" s="965"/>
    </row>
    <row r="181" spans="1:11" ht="15.75" thickBot="1" x14ac:dyDescent="0.3">
      <c r="A181" s="1041"/>
      <c r="B181" s="961"/>
      <c r="C181" s="961"/>
      <c r="D181" s="961"/>
      <c r="E181" s="961"/>
      <c r="F181" s="962"/>
      <c r="G181" s="966"/>
      <c r="H181" s="967"/>
      <c r="I181" s="967"/>
      <c r="J181" s="967"/>
      <c r="K181" s="968"/>
    </row>
    <row r="182" spans="1:11" x14ac:dyDescent="0.25">
      <c r="A182" s="946" t="s">
        <v>797</v>
      </c>
      <c r="B182" s="947"/>
      <c r="C182" s="947"/>
      <c r="D182" s="947"/>
      <c r="E182" s="947"/>
      <c r="F182" s="948"/>
      <c r="G182" s="946" t="s">
        <v>798</v>
      </c>
      <c r="H182" s="947"/>
      <c r="I182" s="947"/>
      <c r="J182" s="947"/>
      <c r="K182" s="948"/>
    </row>
    <row r="183" spans="1:11" x14ac:dyDescent="0.25">
      <c r="A183" s="931"/>
      <c r="B183" s="932"/>
      <c r="C183" s="932"/>
      <c r="D183" s="932"/>
      <c r="E183" s="932"/>
      <c r="F183" s="933"/>
      <c r="G183" s="931"/>
      <c r="H183" s="932"/>
      <c r="I183" s="932"/>
      <c r="J183" s="932"/>
      <c r="K183" s="933"/>
    </row>
    <row r="184" spans="1:11" x14ac:dyDescent="0.25">
      <c r="A184" s="931"/>
      <c r="B184" s="932"/>
      <c r="C184" s="932"/>
      <c r="D184" s="932"/>
      <c r="E184" s="932"/>
      <c r="F184" s="933"/>
      <c r="G184" s="931"/>
      <c r="H184" s="932"/>
      <c r="I184" s="932"/>
      <c r="J184" s="932"/>
      <c r="K184" s="933"/>
    </row>
    <row r="185" spans="1:11" x14ac:dyDescent="0.25">
      <c r="A185" s="931"/>
      <c r="B185" s="932"/>
      <c r="C185" s="932"/>
      <c r="D185" s="932"/>
      <c r="E185" s="932"/>
      <c r="F185" s="933"/>
      <c r="G185" s="931"/>
      <c r="H185" s="932"/>
      <c r="I185" s="932"/>
      <c r="J185" s="932"/>
      <c r="K185" s="933"/>
    </row>
    <row r="186" spans="1:11" x14ac:dyDescent="0.25">
      <c r="A186" s="931"/>
      <c r="B186" s="932"/>
      <c r="C186" s="932"/>
      <c r="D186" s="932"/>
      <c r="E186" s="932"/>
      <c r="F186" s="933"/>
      <c r="G186" s="931"/>
      <c r="H186" s="932"/>
      <c r="I186" s="932"/>
      <c r="J186" s="932"/>
      <c r="K186" s="933"/>
    </row>
    <row r="187" spans="1:11" x14ac:dyDescent="0.25">
      <c r="A187" s="931"/>
      <c r="B187" s="932"/>
      <c r="C187" s="932"/>
      <c r="D187" s="932"/>
      <c r="E187" s="932"/>
      <c r="F187" s="933"/>
      <c r="G187" s="931"/>
      <c r="H187" s="932"/>
      <c r="I187" s="932"/>
      <c r="J187" s="932"/>
      <c r="K187" s="933"/>
    </row>
    <row r="188" spans="1:11" x14ac:dyDescent="0.25">
      <c r="A188" s="931"/>
      <c r="B188" s="932"/>
      <c r="C188" s="932"/>
      <c r="D188" s="932"/>
      <c r="E188" s="932"/>
      <c r="F188" s="933"/>
      <c r="G188" s="931"/>
      <c r="H188" s="932"/>
      <c r="I188" s="932"/>
      <c r="J188" s="932"/>
      <c r="K188" s="933"/>
    </row>
    <row r="189" spans="1:11" x14ac:dyDescent="0.25">
      <c r="A189" s="931"/>
      <c r="B189" s="932"/>
      <c r="C189" s="932"/>
      <c r="D189" s="932"/>
      <c r="E189" s="932"/>
      <c r="F189" s="933"/>
      <c r="G189" s="931"/>
      <c r="H189" s="932"/>
      <c r="I189" s="932"/>
      <c r="J189" s="932"/>
      <c r="K189" s="933"/>
    </row>
    <row r="190" spans="1:11" x14ac:dyDescent="0.25">
      <c r="A190" s="931"/>
      <c r="B190" s="932"/>
      <c r="C190" s="932"/>
      <c r="D190" s="932"/>
      <c r="E190" s="932"/>
      <c r="F190" s="933"/>
      <c r="G190" s="931"/>
      <c r="H190" s="932"/>
      <c r="I190" s="932"/>
      <c r="J190" s="932"/>
      <c r="K190" s="933"/>
    </row>
    <row r="191" spans="1:11" x14ac:dyDescent="0.25">
      <c r="A191" s="931"/>
      <c r="B191" s="932"/>
      <c r="C191" s="932"/>
      <c r="D191" s="932"/>
      <c r="E191" s="932"/>
      <c r="F191" s="933"/>
      <c r="G191" s="931"/>
      <c r="H191" s="932"/>
      <c r="I191" s="932"/>
      <c r="J191" s="932"/>
      <c r="K191" s="933"/>
    </row>
    <row r="192" spans="1:11" x14ac:dyDescent="0.25">
      <c r="A192" s="931"/>
      <c r="B192" s="932"/>
      <c r="C192" s="932"/>
      <c r="D192" s="932"/>
      <c r="E192" s="932"/>
      <c r="F192" s="933"/>
      <c r="G192" s="931"/>
      <c r="H192" s="932"/>
      <c r="I192" s="932"/>
      <c r="J192" s="932"/>
      <c r="K192" s="933"/>
    </row>
    <row r="193" spans="1:11" x14ac:dyDescent="0.25">
      <c r="A193" s="931"/>
      <c r="B193" s="932"/>
      <c r="C193" s="932"/>
      <c r="D193" s="932"/>
      <c r="E193" s="932"/>
      <c r="F193" s="933"/>
      <c r="G193" s="931"/>
      <c r="H193" s="932"/>
      <c r="I193" s="932"/>
      <c r="J193" s="932"/>
      <c r="K193" s="933"/>
    </row>
    <row r="194" spans="1:11" x14ac:dyDescent="0.25">
      <c r="A194" s="931"/>
      <c r="B194" s="932"/>
      <c r="C194" s="932"/>
      <c r="D194" s="932"/>
      <c r="E194" s="932"/>
      <c r="F194" s="933"/>
      <c r="G194" s="931"/>
      <c r="H194" s="932"/>
      <c r="I194" s="932"/>
      <c r="J194" s="932"/>
      <c r="K194" s="933"/>
    </row>
    <row r="195" spans="1:11" ht="15.75" thickBot="1" x14ac:dyDescent="0.3">
      <c r="A195" s="931"/>
      <c r="B195" s="932"/>
      <c r="C195" s="932"/>
      <c r="D195" s="932"/>
      <c r="E195" s="932"/>
      <c r="F195" s="933"/>
      <c r="G195" s="931"/>
      <c r="H195" s="932"/>
      <c r="I195" s="932"/>
      <c r="J195" s="932"/>
      <c r="K195" s="933"/>
    </row>
    <row r="196" spans="1:11" x14ac:dyDescent="0.25">
      <c r="A196" s="1040" t="s">
        <v>1027</v>
      </c>
      <c r="B196" s="959"/>
      <c r="C196" s="959"/>
      <c r="D196" s="959"/>
      <c r="E196" s="959"/>
      <c r="F196" s="960"/>
      <c r="G196" s="963" t="s">
        <v>1028</v>
      </c>
      <c r="H196" s="964"/>
      <c r="I196" s="964"/>
      <c r="J196" s="964"/>
      <c r="K196" s="965"/>
    </row>
    <row r="197" spans="1:11" ht="15.75" thickBot="1" x14ac:dyDescent="0.3">
      <c r="A197" s="1041"/>
      <c r="B197" s="961"/>
      <c r="C197" s="961"/>
      <c r="D197" s="961"/>
      <c r="E197" s="961"/>
      <c r="F197" s="962"/>
      <c r="G197" s="966"/>
      <c r="H197" s="967"/>
      <c r="I197" s="967"/>
      <c r="J197" s="967"/>
      <c r="K197" s="968"/>
    </row>
    <row r="198" spans="1:11" x14ac:dyDescent="0.25">
      <c r="A198" s="946" t="s">
        <v>797</v>
      </c>
      <c r="B198" s="947"/>
      <c r="C198" s="947"/>
      <c r="D198" s="947"/>
      <c r="E198" s="947"/>
      <c r="F198" s="948"/>
      <c r="G198" s="946" t="s">
        <v>798</v>
      </c>
      <c r="H198" s="947"/>
      <c r="I198" s="947"/>
      <c r="J198" s="947"/>
      <c r="K198" s="948"/>
    </row>
    <row r="199" spans="1:11" x14ac:dyDescent="0.25">
      <c r="A199" s="931"/>
      <c r="B199" s="932"/>
      <c r="C199" s="932"/>
      <c r="D199" s="932"/>
      <c r="E199" s="932"/>
      <c r="F199" s="933"/>
      <c r="G199" s="931"/>
      <c r="H199" s="932"/>
      <c r="I199" s="932"/>
      <c r="J199" s="932"/>
      <c r="K199" s="933"/>
    </row>
    <row r="200" spans="1:11" x14ac:dyDescent="0.25">
      <c r="A200" s="931"/>
      <c r="B200" s="932"/>
      <c r="C200" s="932"/>
      <c r="D200" s="932"/>
      <c r="E200" s="932"/>
      <c r="F200" s="933"/>
      <c r="G200" s="931"/>
      <c r="H200" s="932"/>
      <c r="I200" s="932"/>
      <c r="J200" s="932"/>
      <c r="K200" s="933"/>
    </row>
    <row r="201" spans="1:11" x14ac:dyDescent="0.25">
      <c r="A201" s="931"/>
      <c r="B201" s="932"/>
      <c r="C201" s="932"/>
      <c r="D201" s="932"/>
      <c r="E201" s="932"/>
      <c r="F201" s="933"/>
      <c r="G201" s="931"/>
      <c r="H201" s="932"/>
      <c r="I201" s="932"/>
      <c r="J201" s="932"/>
      <c r="K201" s="933"/>
    </row>
    <row r="202" spans="1:11" x14ac:dyDescent="0.25">
      <c r="A202" s="931"/>
      <c r="B202" s="932"/>
      <c r="C202" s="932"/>
      <c r="D202" s="932"/>
      <c r="E202" s="932"/>
      <c r="F202" s="933"/>
      <c r="G202" s="931"/>
      <c r="H202" s="932"/>
      <c r="I202" s="932"/>
      <c r="J202" s="932"/>
      <c r="K202" s="933"/>
    </row>
    <row r="203" spans="1:11" x14ac:dyDescent="0.25">
      <c r="A203" s="931"/>
      <c r="B203" s="932"/>
      <c r="C203" s="932"/>
      <c r="D203" s="932"/>
      <c r="E203" s="932"/>
      <c r="F203" s="933"/>
      <c r="G203" s="931"/>
      <c r="H203" s="932"/>
      <c r="I203" s="932"/>
      <c r="J203" s="932"/>
      <c r="K203" s="933"/>
    </row>
    <row r="204" spans="1:11" x14ac:dyDescent="0.25">
      <c r="A204" s="931"/>
      <c r="B204" s="932"/>
      <c r="C204" s="932"/>
      <c r="D204" s="932"/>
      <c r="E204" s="932"/>
      <c r="F204" s="933"/>
      <c r="G204" s="931"/>
      <c r="H204" s="932"/>
      <c r="I204" s="932"/>
      <c r="J204" s="932"/>
      <c r="K204" s="933"/>
    </row>
    <row r="205" spans="1:11" x14ac:dyDescent="0.25">
      <c r="A205" s="931"/>
      <c r="B205" s="932"/>
      <c r="C205" s="932"/>
      <c r="D205" s="932"/>
      <c r="E205" s="932"/>
      <c r="F205" s="933"/>
      <c r="G205" s="931"/>
      <c r="H205" s="932"/>
      <c r="I205" s="932"/>
      <c r="J205" s="932"/>
      <c r="K205" s="933"/>
    </row>
    <row r="206" spans="1:11" x14ac:dyDescent="0.25">
      <c r="A206" s="931"/>
      <c r="B206" s="932"/>
      <c r="C206" s="932"/>
      <c r="D206" s="932"/>
      <c r="E206" s="932"/>
      <c r="F206" s="933"/>
      <c r="G206" s="931"/>
      <c r="H206" s="932"/>
      <c r="I206" s="932"/>
      <c r="J206" s="932"/>
      <c r="K206" s="933"/>
    </row>
    <row r="207" spans="1:11" x14ac:dyDescent="0.25">
      <c r="A207" s="931"/>
      <c r="B207" s="932"/>
      <c r="C207" s="932"/>
      <c r="D207" s="932"/>
      <c r="E207" s="932"/>
      <c r="F207" s="933"/>
      <c r="G207" s="931"/>
      <c r="H207" s="932"/>
      <c r="I207" s="932"/>
      <c r="J207" s="932"/>
      <c r="K207" s="933"/>
    </row>
    <row r="208" spans="1:11" x14ac:dyDescent="0.25">
      <c r="A208" s="931"/>
      <c r="B208" s="932"/>
      <c r="C208" s="932"/>
      <c r="D208" s="932"/>
      <c r="E208" s="932"/>
      <c r="F208" s="933"/>
      <c r="G208" s="931"/>
      <c r="H208" s="932"/>
      <c r="I208" s="932"/>
      <c r="J208" s="932"/>
      <c r="K208" s="933"/>
    </row>
    <row r="209" spans="1:11" x14ac:dyDescent="0.25">
      <c r="A209" s="931"/>
      <c r="B209" s="932"/>
      <c r="C209" s="932"/>
      <c r="D209" s="932"/>
      <c r="E209" s="932"/>
      <c r="F209" s="933"/>
      <c r="G209" s="931"/>
      <c r="H209" s="932"/>
      <c r="I209" s="932"/>
      <c r="J209" s="932"/>
      <c r="K209" s="933"/>
    </row>
    <row r="210" spans="1:11" x14ac:dyDescent="0.25">
      <c r="A210" s="931"/>
      <c r="B210" s="932"/>
      <c r="C210" s="932"/>
      <c r="D210" s="932"/>
      <c r="E210" s="932"/>
      <c r="F210" s="933"/>
      <c r="G210" s="931"/>
      <c r="H210" s="932"/>
      <c r="I210" s="932"/>
      <c r="J210" s="932"/>
      <c r="K210" s="933"/>
    </row>
    <row r="211" spans="1:11" ht="15.75" thickBot="1" x14ac:dyDescent="0.3">
      <c r="A211" s="931"/>
      <c r="B211" s="932"/>
      <c r="C211" s="932"/>
      <c r="D211" s="932"/>
      <c r="E211" s="932"/>
      <c r="F211" s="933"/>
      <c r="G211" s="931"/>
      <c r="H211" s="932"/>
      <c r="I211" s="932"/>
      <c r="J211" s="932"/>
      <c r="K211" s="933"/>
    </row>
    <row r="212" spans="1:11" x14ac:dyDescent="0.25">
      <c r="A212" s="1040" t="s">
        <v>1029</v>
      </c>
      <c r="B212" s="959"/>
      <c r="C212" s="959"/>
      <c r="D212" s="959"/>
      <c r="E212" s="959"/>
      <c r="F212" s="960"/>
      <c r="G212" s="963" t="s">
        <v>1030</v>
      </c>
      <c r="H212" s="964"/>
      <c r="I212" s="964"/>
      <c r="J212" s="964"/>
      <c r="K212" s="965"/>
    </row>
    <row r="213" spans="1:11" ht="15.75" thickBot="1" x14ac:dyDescent="0.3">
      <c r="A213" s="1041"/>
      <c r="B213" s="961"/>
      <c r="C213" s="961"/>
      <c r="D213" s="961"/>
      <c r="E213" s="961"/>
      <c r="F213" s="962"/>
      <c r="G213" s="966"/>
      <c r="H213" s="967"/>
      <c r="I213" s="967"/>
      <c r="J213" s="967"/>
      <c r="K213" s="968"/>
    </row>
    <row r="214" spans="1:11" x14ac:dyDescent="0.25">
      <c r="A214" s="946" t="s">
        <v>799</v>
      </c>
      <c r="B214" s="947"/>
      <c r="C214" s="947"/>
      <c r="D214" s="947"/>
      <c r="E214" s="947"/>
      <c r="F214" s="948"/>
      <c r="G214" s="946" t="s">
        <v>800</v>
      </c>
      <c r="H214" s="947"/>
      <c r="I214" s="947"/>
      <c r="J214" s="947"/>
      <c r="K214" s="948"/>
    </row>
    <row r="215" spans="1:11" x14ac:dyDescent="0.25">
      <c r="A215" s="931"/>
      <c r="B215" s="932"/>
      <c r="C215" s="932"/>
      <c r="D215" s="932"/>
      <c r="E215" s="932"/>
      <c r="F215" s="933"/>
      <c r="G215" s="931"/>
      <c r="H215" s="932"/>
      <c r="I215" s="932"/>
      <c r="J215" s="932"/>
      <c r="K215" s="933"/>
    </row>
    <row r="216" spans="1:11" x14ac:dyDescent="0.25">
      <c r="A216" s="931"/>
      <c r="B216" s="932"/>
      <c r="C216" s="932"/>
      <c r="D216" s="932"/>
      <c r="E216" s="932"/>
      <c r="F216" s="933"/>
      <c r="G216" s="931"/>
      <c r="H216" s="932"/>
      <c r="I216" s="932"/>
      <c r="J216" s="932"/>
      <c r="K216" s="933"/>
    </row>
    <row r="217" spans="1:11" x14ac:dyDescent="0.25">
      <c r="A217" s="931"/>
      <c r="B217" s="932"/>
      <c r="C217" s="932"/>
      <c r="D217" s="932"/>
      <c r="E217" s="932"/>
      <c r="F217" s="933"/>
      <c r="G217" s="931"/>
      <c r="H217" s="932"/>
      <c r="I217" s="932"/>
      <c r="J217" s="932"/>
      <c r="K217" s="933"/>
    </row>
    <row r="218" spans="1:11" x14ac:dyDescent="0.25">
      <c r="A218" s="931"/>
      <c r="B218" s="932"/>
      <c r="C218" s="932"/>
      <c r="D218" s="932"/>
      <c r="E218" s="932"/>
      <c r="F218" s="933"/>
      <c r="G218" s="931"/>
      <c r="H218" s="932"/>
      <c r="I218" s="932"/>
      <c r="J218" s="932"/>
      <c r="K218" s="933"/>
    </row>
    <row r="219" spans="1:11" x14ac:dyDescent="0.25">
      <c r="A219" s="931"/>
      <c r="B219" s="932"/>
      <c r="C219" s="932"/>
      <c r="D219" s="932"/>
      <c r="E219" s="932"/>
      <c r="F219" s="933"/>
      <c r="G219" s="931"/>
      <c r="H219" s="932"/>
      <c r="I219" s="932"/>
      <c r="J219" s="932"/>
      <c r="K219" s="933"/>
    </row>
    <row r="220" spans="1:11" x14ac:dyDescent="0.25">
      <c r="A220" s="931"/>
      <c r="B220" s="932"/>
      <c r="C220" s="932"/>
      <c r="D220" s="932"/>
      <c r="E220" s="932"/>
      <c r="F220" s="933"/>
      <c r="G220" s="931"/>
      <c r="H220" s="932"/>
      <c r="I220" s="932"/>
      <c r="J220" s="932"/>
      <c r="K220" s="933"/>
    </row>
    <row r="221" spans="1:11" x14ac:dyDescent="0.25">
      <c r="A221" s="931"/>
      <c r="B221" s="932"/>
      <c r="C221" s="932"/>
      <c r="D221" s="932"/>
      <c r="E221" s="932"/>
      <c r="F221" s="933"/>
      <c r="G221" s="931"/>
      <c r="H221" s="932"/>
      <c r="I221" s="932"/>
      <c r="J221" s="932"/>
      <c r="K221" s="933"/>
    </row>
    <row r="222" spans="1:11" x14ac:dyDescent="0.25">
      <c r="A222" s="931"/>
      <c r="B222" s="932"/>
      <c r="C222" s="932"/>
      <c r="D222" s="932"/>
      <c r="E222" s="932"/>
      <c r="F222" s="933"/>
      <c r="G222" s="931"/>
      <c r="H222" s="932"/>
      <c r="I222" s="932"/>
      <c r="J222" s="932"/>
      <c r="K222" s="933"/>
    </row>
    <row r="223" spans="1:11" x14ac:dyDescent="0.25">
      <c r="A223" s="931"/>
      <c r="B223" s="932"/>
      <c r="C223" s="932"/>
      <c r="D223" s="932"/>
      <c r="E223" s="932"/>
      <c r="F223" s="933"/>
      <c r="G223" s="931"/>
      <c r="H223" s="932"/>
      <c r="I223" s="932"/>
      <c r="J223" s="932"/>
      <c r="K223" s="933"/>
    </row>
    <row r="224" spans="1:11" x14ac:dyDescent="0.25">
      <c r="A224" s="931"/>
      <c r="B224" s="932"/>
      <c r="C224" s="932"/>
      <c r="D224" s="932"/>
      <c r="E224" s="932"/>
      <c r="F224" s="933"/>
      <c r="G224" s="931"/>
      <c r="H224" s="932"/>
      <c r="I224" s="932"/>
      <c r="J224" s="932"/>
      <c r="K224" s="933"/>
    </row>
    <row r="225" spans="1:11" x14ac:dyDescent="0.25">
      <c r="A225" s="931"/>
      <c r="B225" s="932"/>
      <c r="C225" s="932"/>
      <c r="D225" s="932"/>
      <c r="E225" s="932"/>
      <c r="F225" s="933"/>
      <c r="G225" s="931"/>
      <c r="H225" s="932"/>
      <c r="I225" s="932"/>
      <c r="J225" s="932"/>
      <c r="K225" s="933"/>
    </row>
    <row r="226" spans="1:11" x14ac:dyDescent="0.25">
      <c r="A226" s="931"/>
      <c r="B226" s="932"/>
      <c r="C226" s="932"/>
      <c r="D226" s="932"/>
      <c r="E226" s="932"/>
      <c r="F226" s="933"/>
      <c r="G226" s="931"/>
      <c r="H226" s="932"/>
      <c r="I226" s="932"/>
      <c r="J226" s="932"/>
      <c r="K226" s="933"/>
    </row>
    <row r="227" spans="1:11" ht="15.75" thickBot="1" x14ac:dyDescent="0.3">
      <c r="A227" s="931"/>
      <c r="B227" s="932"/>
      <c r="C227" s="932"/>
      <c r="D227" s="932"/>
      <c r="E227" s="932"/>
      <c r="F227" s="933"/>
      <c r="G227" s="931"/>
      <c r="H227" s="932"/>
      <c r="I227" s="932"/>
      <c r="J227" s="932"/>
      <c r="K227" s="933"/>
    </row>
    <row r="228" spans="1:11" x14ac:dyDescent="0.25">
      <c r="A228" s="963" t="s">
        <v>1031</v>
      </c>
      <c r="B228" s="964"/>
      <c r="C228" s="964"/>
      <c r="D228" s="964"/>
      <c r="E228" s="964"/>
      <c r="F228" s="965"/>
      <c r="G228" s="963" t="s">
        <v>1032</v>
      </c>
      <c r="H228" s="964"/>
      <c r="I228" s="964"/>
      <c r="J228" s="964"/>
      <c r="K228" s="965"/>
    </row>
    <row r="229" spans="1:11" ht="15.75" thickBot="1" x14ac:dyDescent="0.3">
      <c r="A229" s="966"/>
      <c r="B229" s="967"/>
      <c r="C229" s="967"/>
      <c r="D229" s="967"/>
      <c r="E229" s="967"/>
      <c r="F229" s="968"/>
      <c r="G229" s="966"/>
      <c r="H229" s="967"/>
      <c r="I229" s="967"/>
      <c r="J229" s="967"/>
      <c r="K229" s="968"/>
    </row>
    <row r="230" spans="1:11" x14ac:dyDescent="0.25">
      <c r="A230" s="931" t="s">
        <v>656</v>
      </c>
      <c r="B230" s="932"/>
      <c r="C230" s="932"/>
      <c r="D230" s="932"/>
      <c r="E230" s="932"/>
      <c r="F230" s="933"/>
      <c r="G230" s="931" t="s">
        <v>657</v>
      </c>
      <c r="H230" s="932"/>
      <c r="I230" s="932"/>
      <c r="J230" s="932"/>
      <c r="K230" s="933"/>
    </row>
    <row r="231" spans="1:11" x14ac:dyDescent="0.25">
      <c r="A231" s="931"/>
      <c r="B231" s="932"/>
      <c r="C231" s="932"/>
      <c r="D231" s="932"/>
      <c r="E231" s="932"/>
      <c r="F231" s="933"/>
      <c r="G231" s="931"/>
      <c r="H231" s="932"/>
      <c r="I231" s="932"/>
      <c r="J231" s="932"/>
      <c r="K231" s="933"/>
    </row>
    <row r="232" spans="1:11" x14ac:dyDescent="0.25">
      <c r="A232" s="931"/>
      <c r="B232" s="932"/>
      <c r="C232" s="932"/>
      <c r="D232" s="932"/>
      <c r="E232" s="932"/>
      <c r="F232" s="933"/>
      <c r="G232" s="931"/>
      <c r="H232" s="932"/>
      <c r="I232" s="932"/>
      <c r="J232" s="932"/>
      <c r="K232" s="933"/>
    </row>
    <row r="233" spans="1:11" x14ac:dyDescent="0.25">
      <c r="A233" s="931"/>
      <c r="B233" s="932"/>
      <c r="C233" s="932"/>
      <c r="D233" s="932"/>
      <c r="E233" s="932"/>
      <c r="F233" s="933"/>
      <c r="G233" s="931"/>
      <c r="H233" s="932"/>
      <c r="I233" s="932"/>
      <c r="J233" s="932"/>
      <c r="K233" s="933"/>
    </row>
    <row r="234" spans="1:11" x14ac:dyDescent="0.25">
      <c r="A234" s="931"/>
      <c r="B234" s="932"/>
      <c r="C234" s="932"/>
      <c r="D234" s="932"/>
      <c r="E234" s="932"/>
      <c r="F234" s="933"/>
      <c r="G234" s="931"/>
      <c r="H234" s="932"/>
      <c r="I234" s="932"/>
      <c r="J234" s="932"/>
      <c r="K234" s="933"/>
    </row>
    <row r="235" spans="1:11" x14ac:dyDescent="0.25">
      <c r="A235" s="931"/>
      <c r="B235" s="932"/>
      <c r="C235" s="932"/>
      <c r="D235" s="932"/>
      <c r="E235" s="932"/>
      <c r="F235" s="933"/>
      <c r="G235" s="931"/>
      <c r="H235" s="932"/>
      <c r="I235" s="932"/>
      <c r="J235" s="932"/>
      <c r="K235" s="933"/>
    </row>
    <row r="236" spans="1:11" x14ac:dyDescent="0.25">
      <c r="A236" s="931"/>
      <c r="B236" s="932"/>
      <c r="C236" s="932"/>
      <c r="D236" s="932"/>
      <c r="E236" s="932"/>
      <c r="F236" s="933"/>
      <c r="G236" s="931"/>
      <c r="H236" s="932"/>
      <c r="I236" s="932"/>
      <c r="J236" s="932"/>
      <c r="K236" s="933"/>
    </row>
    <row r="237" spans="1:11" x14ac:dyDescent="0.25">
      <c r="A237" s="931"/>
      <c r="B237" s="932"/>
      <c r="C237" s="932"/>
      <c r="D237" s="932"/>
      <c r="E237" s="932"/>
      <c r="F237" s="933"/>
      <c r="G237" s="931"/>
      <c r="H237" s="932"/>
      <c r="I237" s="932"/>
      <c r="J237" s="932"/>
      <c r="K237" s="933"/>
    </row>
    <row r="238" spans="1:11" x14ac:dyDescent="0.25">
      <c r="A238" s="931"/>
      <c r="B238" s="932"/>
      <c r="C238" s="932"/>
      <c r="D238" s="932"/>
      <c r="E238" s="932"/>
      <c r="F238" s="933"/>
      <c r="G238" s="931"/>
      <c r="H238" s="932"/>
      <c r="I238" s="932"/>
      <c r="J238" s="932"/>
      <c r="K238" s="933"/>
    </row>
    <row r="239" spans="1:11" x14ac:dyDescent="0.25">
      <c r="A239" s="931"/>
      <c r="B239" s="932"/>
      <c r="C239" s="932"/>
      <c r="D239" s="932"/>
      <c r="E239" s="932"/>
      <c r="F239" s="933"/>
      <c r="G239" s="931"/>
      <c r="H239" s="932"/>
      <c r="I239" s="932"/>
      <c r="J239" s="932"/>
      <c r="K239" s="933"/>
    </row>
    <row r="240" spans="1:11" x14ac:dyDescent="0.25">
      <c r="A240" s="931"/>
      <c r="B240" s="932"/>
      <c r="C240" s="932"/>
      <c r="D240" s="932"/>
      <c r="E240" s="932"/>
      <c r="F240" s="933"/>
      <c r="G240" s="931"/>
      <c r="H240" s="932"/>
      <c r="I240" s="932"/>
      <c r="J240" s="932"/>
      <c r="K240" s="933"/>
    </row>
    <row r="241" spans="1:11" x14ac:dyDescent="0.25">
      <c r="A241" s="931"/>
      <c r="B241" s="932"/>
      <c r="C241" s="932"/>
      <c r="D241" s="932"/>
      <c r="E241" s="932"/>
      <c r="F241" s="933"/>
      <c r="G241" s="931"/>
      <c r="H241" s="932"/>
      <c r="I241" s="932"/>
      <c r="J241" s="932"/>
      <c r="K241" s="933"/>
    </row>
    <row r="242" spans="1:11" x14ac:dyDescent="0.25">
      <c r="A242" s="931"/>
      <c r="B242" s="932"/>
      <c r="C242" s="932"/>
      <c r="D242" s="932"/>
      <c r="E242" s="932"/>
      <c r="F242" s="933"/>
      <c r="G242" s="931"/>
      <c r="H242" s="932"/>
      <c r="I242" s="932"/>
      <c r="J242" s="932"/>
      <c r="K242" s="933"/>
    </row>
    <row r="243" spans="1:11" ht="15.75" thickBot="1" x14ac:dyDescent="0.3">
      <c r="A243" s="931"/>
      <c r="B243" s="932"/>
      <c r="C243" s="932"/>
      <c r="D243" s="932"/>
      <c r="E243" s="932"/>
      <c r="F243" s="933"/>
      <c r="G243" s="931"/>
      <c r="H243" s="932"/>
      <c r="I243" s="932"/>
      <c r="J243" s="932"/>
      <c r="K243" s="933"/>
    </row>
    <row r="244" spans="1:11" x14ac:dyDescent="0.25">
      <c r="A244" s="1040" t="s">
        <v>1033</v>
      </c>
      <c r="B244" s="959"/>
      <c r="C244" s="959"/>
      <c r="D244" s="959"/>
      <c r="E244" s="959"/>
      <c r="F244" s="960"/>
      <c r="G244" s="963" t="s">
        <v>1034</v>
      </c>
      <c r="H244" s="964"/>
      <c r="I244" s="964"/>
      <c r="J244" s="964"/>
      <c r="K244" s="965"/>
    </row>
    <row r="245" spans="1:11" ht="15.75" thickBot="1" x14ac:dyDescent="0.3">
      <c r="A245" s="1041"/>
      <c r="B245" s="961"/>
      <c r="C245" s="961"/>
      <c r="D245" s="961"/>
      <c r="E245" s="961"/>
      <c r="F245" s="962"/>
      <c r="G245" s="966"/>
      <c r="H245" s="967"/>
      <c r="I245" s="967"/>
      <c r="J245" s="967"/>
      <c r="K245" s="968"/>
    </row>
    <row r="246" spans="1:11" x14ac:dyDescent="0.25">
      <c r="A246" s="946" t="s">
        <v>797</v>
      </c>
      <c r="B246" s="947"/>
      <c r="C246" s="947"/>
      <c r="D246" s="947"/>
      <c r="E246" s="947"/>
      <c r="F246" s="948"/>
      <c r="G246" s="946" t="s">
        <v>798</v>
      </c>
      <c r="H246" s="947"/>
      <c r="I246" s="947"/>
      <c r="J246" s="947"/>
      <c r="K246" s="948"/>
    </row>
    <row r="247" spans="1:11" x14ac:dyDescent="0.25">
      <c r="A247" s="931"/>
      <c r="B247" s="932"/>
      <c r="C247" s="932"/>
      <c r="D247" s="932"/>
      <c r="E247" s="932"/>
      <c r="F247" s="933"/>
      <c r="G247" s="931"/>
      <c r="H247" s="932"/>
      <c r="I247" s="932"/>
      <c r="J247" s="932"/>
      <c r="K247" s="933"/>
    </row>
    <row r="248" spans="1:11" x14ac:dyDescent="0.25">
      <c r="A248" s="931"/>
      <c r="B248" s="932"/>
      <c r="C248" s="932"/>
      <c r="D248" s="932"/>
      <c r="E248" s="932"/>
      <c r="F248" s="933"/>
      <c r="G248" s="931"/>
      <c r="H248" s="932"/>
      <c r="I248" s="932"/>
      <c r="J248" s="932"/>
      <c r="K248" s="933"/>
    </row>
    <row r="249" spans="1:11" x14ac:dyDescent="0.25">
      <c r="A249" s="931"/>
      <c r="B249" s="932"/>
      <c r="C249" s="932"/>
      <c r="D249" s="932"/>
      <c r="E249" s="932"/>
      <c r="F249" s="933"/>
      <c r="G249" s="931"/>
      <c r="H249" s="932"/>
      <c r="I249" s="932"/>
      <c r="J249" s="932"/>
      <c r="K249" s="933"/>
    </row>
    <row r="250" spans="1:11" x14ac:dyDescent="0.25">
      <c r="A250" s="931"/>
      <c r="B250" s="932"/>
      <c r="C250" s="932"/>
      <c r="D250" s="932"/>
      <c r="E250" s="932"/>
      <c r="F250" s="933"/>
      <c r="G250" s="931"/>
      <c r="H250" s="932"/>
      <c r="I250" s="932"/>
      <c r="J250" s="932"/>
      <c r="K250" s="933"/>
    </row>
    <row r="251" spans="1:11" x14ac:dyDescent="0.25">
      <c r="A251" s="931"/>
      <c r="B251" s="932"/>
      <c r="C251" s="932"/>
      <c r="D251" s="932"/>
      <c r="E251" s="932"/>
      <c r="F251" s="933"/>
      <c r="G251" s="931"/>
      <c r="H251" s="932"/>
      <c r="I251" s="932"/>
      <c r="J251" s="932"/>
      <c r="K251" s="933"/>
    </row>
    <row r="252" spans="1:11" x14ac:dyDescent="0.25">
      <c r="A252" s="931"/>
      <c r="B252" s="932"/>
      <c r="C252" s="932"/>
      <c r="D252" s="932"/>
      <c r="E252" s="932"/>
      <c r="F252" s="933"/>
      <c r="G252" s="931"/>
      <c r="H252" s="932"/>
      <c r="I252" s="932"/>
      <c r="J252" s="932"/>
      <c r="K252" s="933"/>
    </row>
    <row r="253" spans="1:11" x14ac:dyDescent="0.25">
      <c r="A253" s="931"/>
      <c r="B253" s="932"/>
      <c r="C253" s="932"/>
      <c r="D253" s="932"/>
      <c r="E253" s="932"/>
      <c r="F253" s="933"/>
      <c r="G253" s="931"/>
      <c r="H253" s="932"/>
      <c r="I253" s="932"/>
      <c r="J253" s="932"/>
      <c r="K253" s="933"/>
    </row>
    <row r="254" spans="1:11" x14ac:dyDescent="0.25">
      <c r="A254" s="931"/>
      <c r="B254" s="932"/>
      <c r="C254" s="932"/>
      <c r="D254" s="932"/>
      <c r="E254" s="932"/>
      <c r="F254" s="933"/>
      <c r="G254" s="931"/>
      <c r="H254" s="932"/>
      <c r="I254" s="932"/>
      <c r="J254" s="932"/>
      <c r="K254" s="933"/>
    </row>
    <row r="255" spans="1:11" x14ac:dyDescent="0.25">
      <c r="A255" s="931"/>
      <c r="B255" s="932"/>
      <c r="C255" s="932"/>
      <c r="D255" s="932"/>
      <c r="E255" s="932"/>
      <c r="F255" s="933"/>
      <c r="G255" s="931"/>
      <c r="H255" s="932"/>
      <c r="I255" s="932"/>
      <c r="J255" s="932"/>
      <c r="K255" s="933"/>
    </row>
    <row r="256" spans="1:11" x14ac:dyDescent="0.25">
      <c r="A256" s="931"/>
      <c r="B256" s="932"/>
      <c r="C256" s="932"/>
      <c r="D256" s="932"/>
      <c r="E256" s="932"/>
      <c r="F256" s="933"/>
      <c r="G256" s="931"/>
      <c r="H256" s="932"/>
      <c r="I256" s="932"/>
      <c r="J256" s="932"/>
      <c r="K256" s="933"/>
    </row>
    <row r="257" spans="1:11" x14ac:dyDescent="0.25">
      <c r="A257" s="931"/>
      <c r="B257" s="932"/>
      <c r="C257" s="932"/>
      <c r="D257" s="932"/>
      <c r="E257" s="932"/>
      <c r="F257" s="933"/>
      <c r="G257" s="931"/>
      <c r="H257" s="932"/>
      <c r="I257" s="932"/>
      <c r="J257" s="932"/>
      <c r="K257" s="933"/>
    </row>
    <row r="258" spans="1:11" x14ac:dyDescent="0.25">
      <c r="A258" s="931"/>
      <c r="B258" s="932"/>
      <c r="C258" s="932"/>
      <c r="D258" s="932"/>
      <c r="E258" s="932"/>
      <c r="F258" s="933"/>
      <c r="G258" s="931"/>
      <c r="H258" s="932"/>
      <c r="I258" s="932"/>
      <c r="J258" s="932"/>
      <c r="K258" s="933"/>
    </row>
    <row r="259" spans="1:11" ht="15.75" thickBot="1" x14ac:dyDescent="0.3">
      <c r="A259" s="931"/>
      <c r="B259" s="932"/>
      <c r="C259" s="932"/>
      <c r="D259" s="932"/>
      <c r="E259" s="932"/>
      <c r="F259" s="933"/>
      <c r="G259" s="931"/>
      <c r="H259" s="932"/>
      <c r="I259" s="932"/>
      <c r="J259" s="932"/>
      <c r="K259" s="933"/>
    </row>
    <row r="260" spans="1:11" x14ac:dyDescent="0.25">
      <c r="A260" s="1040" t="s">
        <v>1035</v>
      </c>
      <c r="B260" s="959"/>
      <c r="C260" s="959"/>
      <c r="D260" s="959"/>
      <c r="E260" s="959"/>
      <c r="F260" s="960"/>
      <c r="G260" s="963" t="s">
        <v>1036</v>
      </c>
      <c r="H260" s="964"/>
      <c r="I260" s="964"/>
      <c r="J260" s="964"/>
      <c r="K260" s="965"/>
    </row>
    <row r="261" spans="1:11" ht="15.75" thickBot="1" x14ac:dyDescent="0.3">
      <c r="A261" s="1041"/>
      <c r="B261" s="961"/>
      <c r="C261" s="961"/>
      <c r="D261" s="961"/>
      <c r="E261" s="961"/>
      <c r="F261" s="962"/>
      <c r="G261" s="966"/>
      <c r="H261" s="967"/>
      <c r="I261" s="967"/>
      <c r="J261" s="967"/>
      <c r="K261" s="968"/>
    </row>
    <row r="262" spans="1:11" x14ac:dyDescent="0.25">
      <c r="A262" s="946" t="s">
        <v>799</v>
      </c>
      <c r="B262" s="947"/>
      <c r="C262" s="947"/>
      <c r="D262" s="947"/>
      <c r="E262" s="947"/>
      <c r="F262" s="948"/>
      <c r="G262" s="946" t="s">
        <v>800</v>
      </c>
      <c r="H262" s="947"/>
      <c r="I262" s="947"/>
      <c r="J262" s="947"/>
      <c r="K262" s="948"/>
    </row>
    <row r="263" spans="1:11" x14ac:dyDescent="0.25">
      <c r="A263" s="931"/>
      <c r="B263" s="932"/>
      <c r="C263" s="932"/>
      <c r="D263" s="932"/>
      <c r="E263" s="932"/>
      <c r="F263" s="933"/>
      <c r="G263" s="931"/>
      <c r="H263" s="932"/>
      <c r="I263" s="932"/>
      <c r="J263" s="932"/>
      <c r="K263" s="933"/>
    </row>
    <row r="264" spans="1:11" x14ac:dyDescent="0.25">
      <c r="A264" s="931"/>
      <c r="B264" s="932"/>
      <c r="C264" s="932"/>
      <c r="D264" s="932"/>
      <c r="E264" s="932"/>
      <c r="F264" s="933"/>
      <c r="G264" s="931"/>
      <c r="H264" s="932"/>
      <c r="I264" s="932"/>
      <c r="J264" s="932"/>
      <c r="K264" s="933"/>
    </row>
    <row r="265" spans="1:11" x14ac:dyDescent="0.25">
      <c r="A265" s="931"/>
      <c r="B265" s="932"/>
      <c r="C265" s="932"/>
      <c r="D265" s="932"/>
      <c r="E265" s="932"/>
      <c r="F265" s="933"/>
      <c r="G265" s="931"/>
      <c r="H265" s="932"/>
      <c r="I265" s="932"/>
      <c r="J265" s="932"/>
      <c r="K265" s="933"/>
    </row>
    <row r="266" spans="1:11" x14ac:dyDescent="0.25">
      <c r="A266" s="931"/>
      <c r="B266" s="932"/>
      <c r="C266" s="932"/>
      <c r="D266" s="932"/>
      <c r="E266" s="932"/>
      <c r="F266" s="933"/>
      <c r="G266" s="931"/>
      <c r="H266" s="932"/>
      <c r="I266" s="932"/>
      <c r="J266" s="932"/>
      <c r="K266" s="933"/>
    </row>
    <row r="267" spans="1:11" x14ac:dyDescent="0.25">
      <c r="A267" s="931"/>
      <c r="B267" s="932"/>
      <c r="C267" s="932"/>
      <c r="D267" s="932"/>
      <c r="E267" s="932"/>
      <c r="F267" s="933"/>
      <c r="G267" s="931"/>
      <c r="H267" s="932"/>
      <c r="I267" s="932"/>
      <c r="J267" s="932"/>
      <c r="K267" s="933"/>
    </row>
    <row r="268" spans="1:11" x14ac:dyDescent="0.25">
      <c r="A268" s="931"/>
      <c r="B268" s="932"/>
      <c r="C268" s="932"/>
      <c r="D268" s="932"/>
      <c r="E268" s="932"/>
      <c r="F268" s="933"/>
      <c r="G268" s="931"/>
      <c r="H268" s="932"/>
      <c r="I268" s="932"/>
      <c r="J268" s="932"/>
      <c r="K268" s="933"/>
    </row>
    <row r="269" spans="1:11" x14ac:dyDescent="0.25">
      <c r="A269" s="931"/>
      <c r="B269" s="932"/>
      <c r="C269" s="932"/>
      <c r="D269" s="932"/>
      <c r="E269" s="932"/>
      <c r="F269" s="933"/>
      <c r="G269" s="931"/>
      <c r="H269" s="932"/>
      <c r="I269" s="932"/>
      <c r="J269" s="932"/>
      <c r="K269" s="933"/>
    </row>
    <row r="270" spans="1:11" x14ac:dyDescent="0.25">
      <c r="A270" s="931"/>
      <c r="B270" s="932"/>
      <c r="C270" s="932"/>
      <c r="D270" s="932"/>
      <c r="E270" s="932"/>
      <c r="F270" s="933"/>
      <c r="G270" s="931"/>
      <c r="H270" s="932"/>
      <c r="I270" s="932"/>
      <c r="J270" s="932"/>
      <c r="K270" s="933"/>
    </row>
    <row r="271" spans="1:11" x14ac:dyDescent="0.25">
      <c r="A271" s="931"/>
      <c r="B271" s="932"/>
      <c r="C271" s="932"/>
      <c r="D271" s="932"/>
      <c r="E271" s="932"/>
      <c r="F271" s="933"/>
      <c r="G271" s="931"/>
      <c r="H271" s="932"/>
      <c r="I271" s="932"/>
      <c r="J271" s="932"/>
      <c r="K271" s="933"/>
    </row>
    <row r="272" spans="1:11" x14ac:dyDescent="0.25">
      <c r="A272" s="931"/>
      <c r="B272" s="932"/>
      <c r="C272" s="932"/>
      <c r="D272" s="932"/>
      <c r="E272" s="932"/>
      <c r="F272" s="933"/>
      <c r="G272" s="931"/>
      <c r="H272" s="932"/>
      <c r="I272" s="932"/>
      <c r="J272" s="932"/>
      <c r="K272" s="933"/>
    </row>
    <row r="273" spans="1:11" x14ac:dyDescent="0.25">
      <c r="A273" s="931"/>
      <c r="B273" s="932"/>
      <c r="C273" s="932"/>
      <c r="D273" s="932"/>
      <c r="E273" s="932"/>
      <c r="F273" s="933"/>
      <c r="G273" s="931"/>
      <c r="H273" s="932"/>
      <c r="I273" s="932"/>
      <c r="J273" s="932"/>
      <c r="K273" s="933"/>
    </row>
    <row r="274" spans="1:11" x14ac:dyDescent="0.25">
      <c r="A274" s="931"/>
      <c r="B274" s="932"/>
      <c r="C274" s="932"/>
      <c r="D274" s="932"/>
      <c r="E274" s="932"/>
      <c r="F274" s="933"/>
      <c r="G274" s="931"/>
      <c r="H274" s="932"/>
      <c r="I274" s="932"/>
      <c r="J274" s="932"/>
      <c r="K274" s="933"/>
    </row>
    <row r="275" spans="1:11" ht="15.75" thickBot="1" x14ac:dyDescent="0.3">
      <c r="A275" s="931"/>
      <c r="B275" s="932"/>
      <c r="C275" s="932"/>
      <c r="D275" s="932"/>
      <c r="E275" s="932"/>
      <c r="F275" s="933"/>
      <c r="G275" s="931"/>
      <c r="H275" s="932"/>
      <c r="I275" s="932"/>
      <c r="J275" s="932"/>
      <c r="K275" s="933"/>
    </row>
    <row r="276" spans="1:11" x14ac:dyDescent="0.25">
      <c r="A276" s="963" t="s">
        <v>1037</v>
      </c>
      <c r="B276" s="964"/>
      <c r="C276" s="964"/>
      <c r="D276" s="964"/>
      <c r="E276" s="964"/>
      <c r="F276" s="965"/>
      <c r="G276" s="963" t="s">
        <v>1037</v>
      </c>
      <c r="H276" s="964"/>
      <c r="I276" s="964"/>
      <c r="J276" s="964"/>
      <c r="K276" s="965"/>
    </row>
    <row r="277" spans="1:11" ht="15.75" thickBot="1" x14ac:dyDescent="0.3">
      <c r="A277" s="966"/>
      <c r="B277" s="967"/>
      <c r="C277" s="967"/>
      <c r="D277" s="967"/>
      <c r="E277" s="967"/>
      <c r="F277" s="968"/>
      <c r="G277" s="966"/>
      <c r="H277" s="967"/>
      <c r="I277" s="967"/>
      <c r="J277" s="967"/>
      <c r="K277" s="968"/>
    </row>
    <row r="278" spans="1:11" x14ac:dyDescent="0.25">
      <c r="A278" s="931"/>
      <c r="B278" s="932"/>
      <c r="C278" s="932"/>
      <c r="D278" s="932"/>
      <c r="E278" s="932"/>
      <c r="F278" s="933"/>
      <c r="G278" s="931" t="s">
        <v>657</v>
      </c>
      <c r="H278" s="932"/>
      <c r="I278" s="932"/>
      <c r="J278" s="932"/>
      <c r="K278" s="933"/>
    </row>
    <row r="279" spans="1:11" x14ac:dyDescent="0.25">
      <c r="A279" s="931"/>
      <c r="B279" s="932"/>
      <c r="C279" s="932"/>
      <c r="D279" s="932"/>
      <c r="E279" s="932"/>
      <c r="F279" s="933"/>
      <c r="G279" s="931"/>
      <c r="H279" s="932"/>
      <c r="I279" s="932"/>
      <c r="J279" s="932"/>
      <c r="K279" s="933"/>
    </row>
    <row r="280" spans="1:11" x14ac:dyDescent="0.25">
      <c r="A280" s="931"/>
      <c r="B280" s="932"/>
      <c r="C280" s="932"/>
      <c r="D280" s="932"/>
      <c r="E280" s="932"/>
      <c r="F280" s="933"/>
      <c r="G280" s="931"/>
      <c r="H280" s="932"/>
      <c r="I280" s="932"/>
      <c r="J280" s="932"/>
      <c r="K280" s="933"/>
    </row>
    <row r="281" spans="1:11" x14ac:dyDescent="0.25">
      <c r="A281" s="931"/>
      <c r="B281" s="932"/>
      <c r="C281" s="932"/>
      <c r="D281" s="932"/>
      <c r="E281" s="932"/>
      <c r="F281" s="933"/>
      <c r="G281" s="931"/>
      <c r="H281" s="932"/>
      <c r="I281" s="932"/>
      <c r="J281" s="932"/>
      <c r="K281" s="933"/>
    </row>
    <row r="282" spans="1:11" x14ac:dyDescent="0.25">
      <c r="A282" s="931"/>
      <c r="B282" s="932"/>
      <c r="C282" s="932"/>
      <c r="D282" s="932"/>
      <c r="E282" s="932"/>
      <c r="F282" s="933"/>
      <c r="G282" s="931"/>
      <c r="H282" s="932"/>
      <c r="I282" s="932"/>
      <c r="J282" s="932"/>
      <c r="K282" s="933"/>
    </row>
    <row r="283" spans="1:11" x14ac:dyDescent="0.25">
      <c r="A283" s="931"/>
      <c r="B283" s="932"/>
      <c r="C283" s="932"/>
      <c r="D283" s="932"/>
      <c r="E283" s="932"/>
      <c r="F283" s="933"/>
      <c r="G283" s="931"/>
      <c r="H283" s="932"/>
      <c r="I283" s="932"/>
      <c r="J283" s="932"/>
      <c r="K283" s="933"/>
    </row>
    <row r="284" spans="1:11" x14ac:dyDescent="0.25">
      <c r="A284" s="931"/>
      <c r="B284" s="932"/>
      <c r="C284" s="932"/>
      <c r="D284" s="932"/>
      <c r="E284" s="932"/>
      <c r="F284" s="933"/>
      <c r="G284" s="931"/>
      <c r="H284" s="932"/>
      <c r="I284" s="932"/>
      <c r="J284" s="932"/>
      <c r="K284" s="933"/>
    </row>
    <row r="285" spans="1:11" x14ac:dyDescent="0.25">
      <c r="A285" s="931"/>
      <c r="B285" s="932"/>
      <c r="C285" s="932"/>
      <c r="D285" s="932"/>
      <c r="E285" s="932"/>
      <c r="F285" s="933"/>
      <c r="G285" s="931"/>
      <c r="H285" s="932"/>
      <c r="I285" s="932"/>
      <c r="J285" s="932"/>
      <c r="K285" s="933"/>
    </row>
    <row r="286" spans="1:11" x14ac:dyDescent="0.25">
      <c r="A286" s="931"/>
      <c r="B286" s="932"/>
      <c r="C286" s="932"/>
      <c r="D286" s="932"/>
      <c r="E286" s="932"/>
      <c r="F286" s="933"/>
      <c r="G286" s="931"/>
      <c r="H286" s="932"/>
      <c r="I286" s="932"/>
      <c r="J286" s="932"/>
      <c r="K286" s="933"/>
    </row>
    <row r="287" spans="1:11" x14ac:dyDescent="0.25">
      <c r="A287" s="931"/>
      <c r="B287" s="932"/>
      <c r="C287" s="932"/>
      <c r="D287" s="932"/>
      <c r="E287" s="932"/>
      <c r="F287" s="933"/>
      <c r="G287" s="931"/>
      <c r="H287" s="932"/>
      <c r="I287" s="932"/>
      <c r="J287" s="932"/>
      <c r="K287" s="933"/>
    </row>
    <row r="288" spans="1:11" x14ac:dyDescent="0.25">
      <c r="A288" s="931"/>
      <c r="B288" s="932"/>
      <c r="C288" s="932"/>
      <c r="D288" s="932"/>
      <c r="E288" s="932"/>
      <c r="F288" s="933"/>
      <c r="G288" s="931"/>
      <c r="H288" s="932"/>
      <c r="I288" s="932"/>
      <c r="J288" s="932"/>
      <c r="K288" s="933"/>
    </row>
    <row r="289" spans="1:11" x14ac:dyDescent="0.25">
      <c r="A289" s="931"/>
      <c r="B289" s="932"/>
      <c r="C289" s="932"/>
      <c r="D289" s="932"/>
      <c r="E289" s="932"/>
      <c r="F289" s="933"/>
      <c r="G289" s="931"/>
      <c r="H289" s="932"/>
      <c r="I289" s="932"/>
      <c r="J289" s="932"/>
      <c r="K289" s="933"/>
    </row>
    <row r="290" spans="1:11" x14ac:dyDescent="0.25">
      <c r="A290" s="931"/>
      <c r="B290" s="932"/>
      <c r="C290" s="932"/>
      <c r="D290" s="932"/>
      <c r="E290" s="932"/>
      <c r="F290" s="933"/>
      <c r="G290" s="931"/>
      <c r="H290" s="932"/>
      <c r="I290" s="932"/>
      <c r="J290" s="932"/>
      <c r="K290" s="933"/>
    </row>
    <row r="291" spans="1:11" ht="15.75" thickBot="1" x14ac:dyDescent="0.3">
      <c r="A291" s="931"/>
      <c r="B291" s="932"/>
      <c r="C291" s="932"/>
      <c r="D291" s="932"/>
      <c r="E291" s="932"/>
      <c r="F291" s="933"/>
      <c r="G291" s="931"/>
      <c r="H291" s="932"/>
      <c r="I291" s="932"/>
      <c r="J291" s="932"/>
      <c r="K291" s="933"/>
    </row>
    <row r="292" spans="1:11" x14ac:dyDescent="0.25">
      <c r="A292" s="1040" t="s">
        <v>1038</v>
      </c>
      <c r="B292" s="959"/>
      <c r="C292" s="959"/>
      <c r="D292" s="959"/>
      <c r="E292" s="959"/>
      <c r="F292" s="960"/>
      <c r="G292" s="963" t="s">
        <v>1039</v>
      </c>
      <c r="H292" s="964"/>
      <c r="I292" s="964"/>
      <c r="J292" s="964"/>
      <c r="K292" s="965"/>
    </row>
    <row r="293" spans="1:11" ht="15.75" thickBot="1" x14ac:dyDescent="0.3">
      <c r="A293" s="1041"/>
      <c r="B293" s="961"/>
      <c r="C293" s="961"/>
      <c r="D293" s="961"/>
      <c r="E293" s="961"/>
      <c r="F293" s="962"/>
      <c r="G293" s="966"/>
      <c r="H293" s="967"/>
      <c r="I293" s="967"/>
      <c r="J293" s="967"/>
      <c r="K293" s="968"/>
    </row>
    <row r="294" spans="1:11" x14ac:dyDescent="0.25">
      <c r="A294" s="946" t="s">
        <v>797</v>
      </c>
      <c r="B294" s="947"/>
      <c r="C294" s="947"/>
      <c r="D294" s="947"/>
      <c r="E294" s="947"/>
      <c r="F294" s="948"/>
      <c r="G294" s="946"/>
      <c r="H294" s="947"/>
      <c r="I294" s="947"/>
      <c r="J294" s="947"/>
      <c r="K294" s="948"/>
    </row>
    <row r="295" spans="1:11" x14ac:dyDescent="0.25">
      <c r="A295" s="931"/>
      <c r="B295" s="932"/>
      <c r="C295" s="932"/>
      <c r="D295" s="932"/>
      <c r="E295" s="932"/>
      <c r="F295" s="933"/>
      <c r="G295" s="931"/>
      <c r="H295" s="932"/>
      <c r="I295" s="932"/>
      <c r="J295" s="932"/>
      <c r="K295" s="933"/>
    </row>
    <row r="296" spans="1:11" x14ac:dyDescent="0.25">
      <c r="A296" s="931"/>
      <c r="B296" s="932"/>
      <c r="C296" s="932"/>
      <c r="D296" s="932"/>
      <c r="E296" s="932"/>
      <c r="F296" s="933"/>
      <c r="G296" s="931"/>
      <c r="H296" s="932"/>
      <c r="I296" s="932"/>
      <c r="J296" s="932"/>
      <c r="K296" s="933"/>
    </row>
    <row r="297" spans="1:11" x14ac:dyDescent="0.25">
      <c r="A297" s="931"/>
      <c r="B297" s="932"/>
      <c r="C297" s="932"/>
      <c r="D297" s="932"/>
      <c r="E297" s="932"/>
      <c r="F297" s="933"/>
      <c r="G297" s="931"/>
      <c r="H297" s="932"/>
      <c r="I297" s="932"/>
      <c r="J297" s="932"/>
      <c r="K297" s="933"/>
    </row>
    <row r="298" spans="1:11" x14ac:dyDescent="0.25">
      <c r="A298" s="931"/>
      <c r="B298" s="932"/>
      <c r="C298" s="932"/>
      <c r="D298" s="932"/>
      <c r="E298" s="932"/>
      <c r="F298" s="933"/>
      <c r="G298" s="931"/>
      <c r="H298" s="932"/>
      <c r="I298" s="932"/>
      <c r="J298" s="932"/>
      <c r="K298" s="933"/>
    </row>
    <row r="299" spans="1:11" x14ac:dyDescent="0.25">
      <c r="A299" s="931"/>
      <c r="B299" s="932"/>
      <c r="C299" s="932"/>
      <c r="D299" s="932"/>
      <c r="E299" s="932"/>
      <c r="F299" s="933"/>
      <c r="G299" s="931"/>
      <c r="H299" s="932"/>
      <c r="I299" s="932"/>
      <c r="J299" s="932"/>
      <c r="K299" s="933"/>
    </row>
    <row r="300" spans="1:11" x14ac:dyDescent="0.25">
      <c r="A300" s="931"/>
      <c r="B300" s="932"/>
      <c r="C300" s="932"/>
      <c r="D300" s="932"/>
      <c r="E300" s="932"/>
      <c r="F300" s="933"/>
      <c r="G300" s="931"/>
      <c r="H300" s="932"/>
      <c r="I300" s="932"/>
      <c r="J300" s="932"/>
      <c r="K300" s="933"/>
    </row>
    <row r="301" spans="1:11" x14ac:dyDescent="0.25">
      <c r="A301" s="931"/>
      <c r="B301" s="932"/>
      <c r="C301" s="932"/>
      <c r="D301" s="932"/>
      <c r="E301" s="932"/>
      <c r="F301" s="933"/>
      <c r="G301" s="931"/>
      <c r="H301" s="932"/>
      <c r="I301" s="932"/>
      <c r="J301" s="932"/>
      <c r="K301" s="933"/>
    </row>
    <row r="302" spans="1:11" x14ac:dyDescent="0.25">
      <c r="A302" s="931"/>
      <c r="B302" s="932"/>
      <c r="C302" s="932"/>
      <c r="D302" s="932"/>
      <c r="E302" s="932"/>
      <c r="F302" s="933"/>
      <c r="G302" s="931"/>
      <c r="H302" s="932"/>
      <c r="I302" s="932"/>
      <c r="J302" s="932"/>
      <c r="K302" s="933"/>
    </row>
    <row r="303" spans="1:11" x14ac:dyDescent="0.25">
      <c r="A303" s="931"/>
      <c r="B303" s="932"/>
      <c r="C303" s="932"/>
      <c r="D303" s="932"/>
      <c r="E303" s="932"/>
      <c r="F303" s="933"/>
      <c r="G303" s="931"/>
      <c r="H303" s="932"/>
      <c r="I303" s="932"/>
      <c r="J303" s="932"/>
      <c r="K303" s="933"/>
    </row>
    <row r="304" spans="1:11" x14ac:dyDescent="0.25">
      <c r="A304" s="931"/>
      <c r="B304" s="932"/>
      <c r="C304" s="932"/>
      <c r="D304" s="932"/>
      <c r="E304" s="932"/>
      <c r="F304" s="933"/>
      <c r="G304" s="931"/>
      <c r="H304" s="932"/>
      <c r="I304" s="932"/>
      <c r="J304" s="932"/>
      <c r="K304" s="933"/>
    </row>
    <row r="305" spans="1:11" x14ac:dyDescent="0.25">
      <c r="A305" s="931"/>
      <c r="B305" s="932"/>
      <c r="C305" s="932"/>
      <c r="D305" s="932"/>
      <c r="E305" s="932"/>
      <c r="F305" s="933"/>
      <c r="G305" s="931"/>
      <c r="H305" s="932"/>
      <c r="I305" s="932"/>
      <c r="J305" s="932"/>
      <c r="K305" s="933"/>
    </row>
    <row r="306" spans="1:11" x14ac:dyDescent="0.25">
      <c r="A306" s="931"/>
      <c r="B306" s="932"/>
      <c r="C306" s="932"/>
      <c r="D306" s="932"/>
      <c r="E306" s="932"/>
      <c r="F306" s="933"/>
      <c r="G306" s="931"/>
      <c r="H306" s="932"/>
      <c r="I306" s="932"/>
      <c r="J306" s="932"/>
      <c r="K306" s="933"/>
    </row>
    <row r="307" spans="1:11" ht="15.75" thickBot="1" x14ac:dyDescent="0.3">
      <c r="A307" s="931"/>
      <c r="B307" s="932"/>
      <c r="C307" s="932"/>
      <c r="D307" s="932"/>
      <c r="E307" s="932"/>
      <c r="F307" s="933"/>
      <c r="G307" s="931"/>
      <c r="H307" s="932"/>
      <c r="I307" s="932"/>
      <c r="J307" s="932"/>
      <c r="K307" s="933"/>
    </row>
    <row r="308" spans="1:11" x14ac:dyDescent="0.25">
      <c r="A308" s="1040" t="s">
        <v>829</v>
      </c>
      <c r="B308" s="959"/>
      <c r="C308" s="959"/>
      <c r="D308" s="959"/>
      <c r="E308" s="959"/>
      <c r="F308" s="960"/>
      <c r="G308" s="963" t="s">
        <v>829</v>
      </c>
      <c r="H308" s="964"/>
      <c r="I308" s="964"/>
      <c r="J308" s="964"/>
      <c r="K308" s="965"/>
    </row>
    <row r="309" spans="1:11" ht="15.75" thickBot="1" x14ac:dyDescent="0.3">
      <c r="A309" s="1041"/>
      <c r="B309" s="961"/>
      <c r="C309" s="961"/>
      <c r="D309" s="961"/>
      <c r="E309" s="961"/>
      <c r="F309" s="962"/>
      <c r="G309" s="966"/>
      <c r="H309" s="967"/>
      <c r="I309" s="967"/>
      <c r="J309" s="967"/>
      <c r="K309" s="968"/>
    </row>
    <row r="310" spans="1:11" x14ac:dyDescent="0.25">
      <c r="A310" s="946" t="s">
        <v>799</v>
      </c>
      <c r="B310" s="947"/>
      <c r="C310" s="947"/>
      <c r="D310" s="947"/>
      <c r="E310" s="947"/>
      <c r="F310" s="948"/>
      <c r="G310" s="946" t="s">
        <v>800</v>
      </c>
      <c r="H310" s="947"/>
      <c r="I310" s="947"/>
      <c r="J310" s="947"/>
      <c r="K310" s="948"/>
    </row>
    <row r="311" spans="1:11" x14ac:dyDescent="0.25">
      <c r="A311" s="931"/>
      <c r="B311" s="932"/>
      <c r="C311" s="932"/>
      <c r="D311" s="932"/>
      <c r="E311" s="932"/>
      <c r="F311" s="933"/>
      <c r="G311" s="931"/>
      <c r="H311" s="932"/>
      <c r="I311" s="932"/>
      <c r="J311" s="932"/>
      <c r="K311" s="933"/>
    </row>
    <row r="312" spans="1:11" x14ac:dyDescent="0.25">
      <c r="A312" s="931"/>
      <c r="B312" s="932"/>
      <c r="C312" s="932"/>
      <c r="D312" s="932"/>
      <c r="E312" s="932"/>
      <c r="F312" s="933"/>
      <c r="G312" s="931"/>
      <c r="H312" s="932"/>
      <c r="I312" s="932"/>
      <c r="J312" s="932"/>
      <c r="K312" s="933"/>
    </row>
    <row r="313" spans="1:11" x14ac:dyDescent="0.25">
      <c r="A313" s="931"/>
      <c r="B313" s="932"/>
      <c r="C313" s="932"/>
      <c r="D313" s="932"/>
      <c r="E313" s="932"/>
      <c r="F313" s="933"/>
      <c r="G313" s="931"/>
      <c r="H313" s="932"/>
      <c r="I313" s="932"/>
      <c r="J313" s="932"/>
      <c r="K313" s="933"/>
    </row>
    <row r="314" spans="1:11" x14ac:dyDescent="0.25">
      <c r="A314" s="931"/>
      <c r="B314" s="932"/>
      <c r="C314" s="932"/>
      <c r="D314" s="932"/>
      <c r="E314" s="932"/>
      <c r="F314" s="933"/>
      <c r="G314" s="931"/>
      <c r="H314" s="932"/>
      <c r="I314" s="932"/>
      <c r="J314" s="932"/>
      <c r="K314" s="933"/>
    </row>
    <row r="315" spans="1:11" x14ac:dyDescent="0.25">
      <c r="A315" s="931"/>
      <c r="B315" s="932"/>
      <c r="C315" s="932"/>
      <c r="D315" s="932"/>
      <c r="E315" s="932"/>
      <c r="F315" s="933"/>
      <c r="G315" s="931"/>
      <c r="H315" s="932"/>
      <c r="I315" s="932"/>
      <c r="J315" s="932"/>
      <c r="K315" s="933"/>
    </row>
    <row r="316" spans="1:11" x14ac:dyDescent="0.25">
      <c r="A316" s="931"/>
      <c r="B316" s="932"/>
      <c r="C316" s="932"/>
      <c r="D316" s="932"/>
      <c r="E316" s="932"/>
      <c r="F316" s="933"/>
      <c r="G316" s="931"/>
      <c r="H316" s="932"/>
      <c r="I316" s="932"/>
      <c r="J316" s="932"/>
      <c r="K316" s="933"/>
    </row>
    <row r="317" spans="1:11" x14ac:dyDescent="0.25">
      <c r="A317" s="931"/>
      <c r="B317" s="932"/>
      <c r="C317" s="932"/>
      <c r="D317" s="932"/>
      <c r="E317" s="932"/>
      <c r="F317" s="933"/>
      <c r="G317" s="931"/>
      <c r="H317" s="932"/>
      <c r="I317" s="932"/>
      <c r="J317" s="932"/>
      <c r="K317" s="933"/>
    </row>
    <row r="318" spans="1:11" x14ac:dyDescent="0.25">
      <c r="A318" s="931"/>
      <c r="B318" s="932"/>
      <c r="C318" s="932"/>
      <c r="D318" s="932"/>
      <c r="E318" s="932"/>
      <c r="F318" s="933"/>
      <c r="G318" s="931"/>
      <c r="H318" s="932"/>
      <c r="I318" s="932"/>
      <c r="J318" s="932"/>
      <c r="K318" s="933"/>
    </row>
    <row r="319" spans="1:11" x14ac:dyDescent="0.25">
      <c r="A319" s="931"/>
      <c r="B319" s="932"/>
      <c r="C319" s="932"/>
      <c r="D319" s="932"/>
      <c r="E319" s="932"/>
      <c r="F319" s="933"/>
      <c r="G319" s="931"/>
      <c r="H319" s="932"/>
      <c r="I319" s="932"/>
      <c r="J319" s="932"/>
      <c r="K319" s="933"/>
    </row>
    <row r="320" spans="1:11" x14ac:dyDescent="0.25">
      <c r="A320" s="931"/>
      <c r="B320" s="932"/>
      <c r="C320" s="932"/>
      <c r="D320" s="932"/>
      <c r="E320" s="932"/>
      <c r="F320" s="933"/>
      <c r="G320" s="931"/>
      <c r="H320" s="932"/>
      <c r="I320" s="932"/>
      <c r="J320" s="932"/>
      <c r="K320" s="933"/>
    </row>
    <row r="321" spans="1:11" x14ac:dyDescent="0.25">
      <c r="A321" s="931"/>
      <c r="B321" s="932"/>
      <c r="C321" s="932"/>
      <c r="D321" s="932"/>
      <c r="E321" s="932"/>
      <c r="F321" s="933"/>
      <c r="G321" s="931"/>
      <c r="H321" s="932"/>
      <c r="I321" s="932"/>
      <c r="J321" s="932"/>
      <c r="K321" s="933"/>
    </row>
    <row r="322" spans="1:11" x14ac:dyDescent="0.25">
      <c r="A322" s="931"/>
      <c r="B322" s="932"/>
      <c r="C322" s="932"/>
      <c r="D322" s="932"/>
      <c r="E322" s="932"/>
      <c r="F322" s="933"/>
      <c r="G322" s="931"/>
      <c r="H322" s="932"/>
      <c r="I322" s="932"/>
      <c r="J322" s="932"/>
      <c r="K322" s="933"/>
    </row>
    <row r="323" spans="1:11" ht="15.75" thickBot="1" x14ac:dyDescent="0.3">
      <c r="A323" s="931"/>
      <c r="B323" s="932"/>
      <c r="C323" s="932"/>
      <c r="D323" s="932"/>
      <c r="E323" s="932"/>
      <c r="F323" s="933"/>
      <c r="G323" s="931"/>
      <c r="H323" s="932"/>
      <c r="I323" s="932"/>
      <c r="J323" s="932"/>
      <c r="K323" s="933"/>
    </row>
    <row r="324" spans="1:11" x14ac:dyDescent="0.25">
      <c r="A324" s="963" t="s">
        <v>1040</v>
      </c>
      <c r="B324" s="964"/>
      <c r="C324" s="964"/>
      <c r="D324" s="964"/>
      <c r="E324" s="964"/>
      <c r="F324" s="965"/>
      <c r="G324" s="963" t="s">
        <v>1041</v>
      </c>
      <c r="H324" s="964"/>
      <c r="I324" s="964"/>
      <c r="J324" s="964"/>
      <c r="K324" s="965"/>
    </row>
    <row r="325" spans="1:11" ht="15.75" thickBot="1" x14ac:dyDescent="0.3">
      <c r="A325" s="966"/>
      <c r="B325" s="967"/>
      <c r="C325" s="967"/>
      <c r="D325" s="967"/>
      <c r="E325" s="967"/>
      <c r="F325" s="968"/>
      <c r="G325" s="966"/>
      <c r="H325" s="967"/>
      <c r="I325" s="967"/>
      <c r="J325" s="967"/>
      <c r="K325" s="968"/>
    </row>
    <row r="326" spans="1:11" x14ac:dyDescent="0.25">
      <c r="A326" s="946" t="s">
        <v>799</v>
      </c>
      <c r="B326" s="947"/>
      <c r="C326" s="947"/>
      <c r="D326" s="947"/>
      <c r="E326" s="947"/>
      <c r="F326" s="948"/>
      <c r="G326" s="946" t="s">
        <v>800</v>
      </c>
      <c r="H326" s="947"/>
      <c r="I326" s="947"/>
      <c r="J326" s="947"/>
      <c r="K326" s="948"/>
    </row>
    <row r="327" spans="1:11" x14ac:dyDescent="0.25">
      <c r="A327" s="931"/>
      <c r="B327" s="932"/>
      <c r="C327" s="932"/>
      <c r="D327" s="932"/>
      <c r="E327" s="932"/>
      <c r="F327" s="933"/>
      <c r="G327" s="931"/>
      <c r="H327" s="932"/>
      <c r="I327" s="932"/>
      <c r="J327" s="932"/>
      <c r="K327" s="933"/>
    </row>
    <row r="328" spans="1:11" x14ac:dyDescent="0.25">
      <c r="A328" s="931"/>
      <c r="B328" s="932"/>
      <c r="C328" s="932"/>
      <c r="D328" s="932"/>
      <c r="E328" s="932"/>
      <c r="F328" s="933"/>
      <c r="G328" s="931"/>
      <c r="H328" s="932"/>
      <c r="I328" s="932"/>
      <c r="J328" s="932"/>
      <c r="K328" s="933"/>
    </row>
    <row r="329" spans="1:11" x14ac:dyDescent="0.25">
      <c r="A329" s="931"/>
      <c r="B329" s="932"/>
      <c r="C329" s="932"/>
      <c r="D329" s="932"/>
      <c r="E329" s="932"/>
      <c r="F329" s="933"/>
      <c r="G329" s="931"/>
      <c r="H329" s="932"/>
      <c r="I329" s="932"/>
      <c r="J329" s="932"/>
      <c r="K329" s="933"/>
    </row>
    <row r="330" spans="1:11" x14ac:dyDescent="0.25">
      <c r="A330" s="931"/>
      <c r="B330" s="932"/>
      <c r="C330" s="932"/>
      <c r="D330" s="932"/>
      <c r="E330" s="932"/>
      <c r="F330" s="933"/>
      <c r="G330" s="931"/>
      <c r="H330" s="932"/>
      <c r="I330" s="932"/>
      <c r="J330" s="932"/>
      <c r="K330" s="933"/>
    </row>
    <row r="331" spans="1:11" x14ac:dyDescent="0.25">
      <c r="A331" s="931"/>
      <c r="B331" s="932"/>
      <c r="C331" s="932"/>
      <c r="D331" s="932"/>
      <c r="E331" s="932"/>
      <c r="F331" s="933"/>
      <c r="G331" s="931"/>
      <c r="H331" s="932"/>
      <c r="I331" s="932"/>
      <c r="J331" s="932"/>
      <c r="K331" s="933"/>
    </row>
    <row r="332" spans="1:11" x14ac:dyDescent="0.25">
      <c r="A332" s="931"/>
      <c r="B332" s="932"/>
      <c r="C332" s="932"/>
      <c r="D332" s="932"/>
      <c r="E332" s="932"/>
      <c r="F332" s="933"/>
      <c r="G332" s="931"/>
      <c r="H332" s="932"/>
      <c r="I332" s="932"/>
      <c r="J332" s="932"/>
      <c r="K332" s="933"/>
    </row>
    <row r="333" spans="1:11" x14ac:dyDescent="0.25">
      <c r="A333" s="931"/>
      <c r="B333" s="932"/>
      <c r="C333" s="932"/>
      <c r="D333" s="932"/>
      <c r="E333" s="932"/>
      <c r="F333" s="933"/>
      <c r="G333" s="931"/>
      <c r="H333" s="932"/>
      <c r="I333" s="932"/>
      <c r="J333" s="932"/>
      <c r="K333" s="933"/>
    </row>
    <row r="334" spans="1:11" x14ac:dyDescent="0.25">
      <c r="A334" s="931"/>
      <c r="B334" s="932"/>
      <c r="C334" s="932"/>
      <c r="D334" s="932"/>
      <c r="E334" s="932"/>
      <c r="F334" s="933"/>
      <c r="G334" s="931"/>
      <c r="H334" s="932"/>
      <c r="I334" s="932"/>
      <c r="J334" s="932"/>
      <c r="K334" s="933"/>
    </row>
    <row r="335" spans="1:11" x14ac:dyDescent="0.25">
      <c r="A335" s="931"/>
      <c r="B335" s="932"/>
      <c r="C335" s="932"/>
      <c r="D335" s="932"/>
      <c r="E335" s="932"/>
      <c r="F335" s="933"/>
      <c r="G335" s="931"/>
      <c r="H335" s="932"/>
      <c r="I335" s="932"/>
      <c r="J335" s="932"/>
      <c r="K335" s="933"/>
    </row>
    <row r="336" spans="1:11" x14ac:dyDescent="0.25">
      <c r="A336" s="931"/>
      <c r="B336" s="932"/>
      <c r="C336" s="932"/>
      <c r="D336" s="932"/>
      <c r="E336" s="932"/>
      <c r="F336" s="933"/>
      <c r="G336" s="931"/>
      <c r="H336" s="932"/>
      <c r="I336" s="932"/>
      <c r="J336" s="932"/>
      <c r="K336" s="933"/>
    </row>
    <row r="337" spans="1:11" x14ac:dyDescent="0.25">
      <c r="A337" s="931"/>
      <c r="B337" s="932"/>
      <c r="C337" s="932"/>
      <c r="D337" s="932"/>
      <c r="E337" s="932"/>
      <c r="F337" s="933"/>
      <c r="G337" s="931"/>
      <c r="H337" s="932"/>
      <c r="I337" s="932"/>
      <c r="J337" s="932"/>
      <c r="K337" s="933"/>
    </row>
    <row r="338" spans="1:11" x14ac:dyDescent="0.25">
      <c r="A338" s="931"/>
      <c r="B338" s="932"/>
      <c r="C338" s="932"/>
      <c r="D338" s="932"/>
      <c r="E338" s="932"/>
      <c r="F338" s="933"/>
      <c r="G338" s="931"/>
      <c r="H338" s="932"/>
      <c r="I338" s="932"/>
      <c r="J338" s="932"/>
      <c r="K338" s="933"/>
    </row>
    <row r="339" spans="1:11" ht="15.75" thickBot="1" x14ac:dyDescent="0.3">
      <c r="A339" s="931"/>
      <c r="B339" s="932"/>
      <c r="C339" s="932"/>
      <c r="D339" s="932"/>
      <c r="E339" s="932"/>
      <c r="F339" s="933"/>
      <c r="G339" s="931"/>
      <c r="H339" s="932"/>
      <c r="I339" s="932"/>
      <c r="J339" s="932"/>
      <c r="K339" s="933"/>
    </row>
    <row r="340" spans="1:11" x14ac:dyDescent="0.25">
      <c r="A340" s="963" t="s">
        <v>916</v>
      </c>
      <c r="B340" s="964"/>
      <c r="C340" s="964"/>
      <c r="D340" s="964"/>
      <c r="E340" s="964"/>
      <c r="F340" s="965"/>
      <c r="G340" s="963" t="s">
        <v>917</v>
      </c>
      <c r="H340" s="964"/>
      <c r="I340" s="964"/>
      <c r="J340" s="964"/>
      <c r="K340" s="965"/>
    </row>
    <row r="341" spans="1:11" ht="15.75" thickBot="1" x14ac:dyDescent="0.3">
      <c r="A341" s="966"/>
      <c r="B341" s="967"/>
      <c r="C341" s="967"/>
      <c r="D341" s="967"/>
      <c r="E341" s="967"/>
      <c r="F341" s="968"/>
      <c r="G341" s="966"/>
      <c r="H341" s="967"/>
      <c r="I341" s="967"/>
      <c r="J341" s="967"/>
      <c r="K341" s="968"/>
    </row>
  </sheetData>
  <mergeCells count="9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view="pageBreakPreview" zoomScaleNormal="100" zoomScaleSheetLayoutView="100" zoomScalePageLayoutView="110" workbookViewId="0">
      <selection activeCell="H6" sqref="H6:L19"/>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60">
        <v>43964</v>
      </c>
      <c r="G3" s="917" t="s">
        <v>435</v>
      </c>
      <c r="H3" s="918"/>
      <c r="I3" s="919"/>
      <c r="J3" s="955">
        <v>43970</v>
      </c>
      <c r="K3" s="918"/>
      <c r="L3" s="919"/>
    </row>
    <row r="4" spans="2:12" ht="24.95" customHeight="1" x14ac:dyDescent="0.25">
      <c r="B4" s="923" t="s">
        <v>384</v>
      </c>
      <c r="C4" s="924"/>
      <c r="D4" s="924"/>
      <c r="E4" s="924"/>
      <c r="F4" s="924"/>
      <c r="G4" s="924"/>
      <c r="H4" s="925"/>
      <c r="I4" s="167" t="s">
        <v>753</v>
      </c>
      <c r="J4" s="167" t="s">
        <v>2</v>
      </c>
      <c r="K4" s="929" t="s">
        <v>0</v>
      </c>
      <c r="L4" s="930"/>
    </row>
    <row r="5" spans="2:12" ht="24.95" customHeight="1" x14ac:dyDescent="0.25">
      <c r="B5" s="926"/>
      <c r="C5" s="927"/>
      <c r="D5" s="927"/>
      <c r="E5" s="927"/>
      <c r="F5" s="927"/>
      <c r="G5" s="927"/>
      <c r="H5" s="928"/>
      <c r="I5" s="132" t="s">
        <v>754</v>
      </c>
      <c r="J5" s="167">
        <v>2</v>
      </c>
      <c r="K5" s="929" t="s">
        <v>436</v>
      </c>
      <c r="L5" s="930"/>
    </row>
    <row r="6" spans="2:12" ht="15.75" customHeight="1" x14ac:dyDescent="0.25">
      <c r="B6" s="931" t="s">
        <v>656</v>
      </c>
      <c r="C6" s="932"/>
      <c r="D6" s="932"/>
      <c r="E6" s="932"/>
      <c r="F6" s="932"/>
      <c r="G6" s="933"/>
      <c r="H6" s="931" t="s">
        <v>657</v>
      </c>
      <c r="I6" s="932"/>
      <c r="J6" s="932"/>
      <c r="K6" s="932"/>
      <c r="L6" s="933"/>
    </row>
    <row r="7" spans="2:12" x14ac:dyDescent="0.25">
      <c r="B7" s="931"/>
      <c r="C7" s="932"/>
      <c r="D7" s="932"/>
      <c r="E7" s="932"/>
      <c r="F7" s="932"/>
      <c r="G7" s="933"/>
      <c r="H7" s="931"/>
      <c r="I7" s="932"/>
      <c r="J7" s="932"/>
      <c r="K7" s="932"/>
      <c r="L7" s="933"/>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2" x14ac:dyDescent="0.25">
      <c r="B17" s="931"/>
      <c r="C17" s="932"/>
      <c r="D17" s="932"/>
      <c r="E17" s="932"/>
      <c r="F17" s="932"/>
      <c r="G17" s="933"/>
      <c r="H17" s="931"/>
      <c r="I17" s="932"/>
      <c r="J17" s="932"/>
      <c r="K17" s="932"/>
      <c r="L17" s="933"/>
    </row>
    <row r="18" spans="2:12" x14ac:dyDescent="0.25">
      <c r="B18" s="931"/>
      <c r="C18" s="932"/>
      <c r="D18" s="932"/>
      <c r="E18" s="932"/>
      <c r="F18" s="932"/>
      <c r="G18" s="933"/>
      <c r="H18" s="931"/>
      <c r="I18" s="932"/>
      <c r="J18" s="932"/>
      <c r="K18" s="932"/>
      <c r="L18" s="933"/>
    </row>
    <row r="19" spans="2:12" ht="15.75" thickBot="1" x14ac:dyDescent="0.3">
      <c r="B19" s="931"/>
      <c r="C19" s="932"/>
      <c r="D19" s="932"/>
      <c r="E19" s="932"/>
      <c r="F19" s="932"/>
      <c r="G19" s="933"/>
      <c r="H19" s="931"/>
      <c r="I19" s="932"/>
      <c r="J19" s="932"/>
      <c r="K19" s="932"/>
      <c r="L19" s="933"/>
    </row>
    <row r="20" spans="2:12" x14ac:dyDescent="0.25">
      <c r="B20" s="934" t="s">
        <v>883</v>
      </c>
      <c r="C20" s="935"/>
      <c r="D20" s="935"/>
      <c r="E20" s="935"/>
      <c r="F20" s="935"/>
      <c r="G20" s="936"/>
      <c r="H20" s="940" t="s">
        <v>884</v>
      </c>
      <c r="I20" s="941"/>
      <c r="J20" s="941"/>
      <c r="K20" s="941"/>
      <c r="L20" s="942"/>
    </row>
    <row r="21" spans="2:12" ht="18" customHeight="1" thickBot="1" x14ac:dyDescent="0.3">
      <c r="B21" s="937"/>
      <c r="C21" s="938"/>
      <c r="D21" s="938"/>
      <c r="E21" s="938"/>
      <c r="F21" s="938"/>
      <c r="G21" s="939"/>
      <c r="H21" s="943"/>
      <c r="I21" s="944"/>
      <c r="J21" s="944"/>
      <c r="K21" s="944"/>
      <c r="L21" s="945"/>
    </row>
    <row r="22" spans="2:12" ht="15.75" customHeight="1" x14ac:dyDescent="0.25">
      <c r="B22" s="946" t="s">
        <v>797</v>
      </c>
      <c r="C22" s="947"/>
      <c r="D22" s="947"/>
      <c r="E22" s="947"/>
      <c r="F22" s="947"/>
      <c r="G22" s="948"/>
      <c r="H22" s="946" t="s">
        <v>798</v>
      </c>
      <c r="I22" s="947"/>
      <c r="J22" s="947"/>
      <c r="K22" s="947"/>
      <c r="L22" s="948"/>
    </row>
    <row r="23" spans="2:12" x14ac:dyDescent="0.25">
      <c r="B23" s="931"/>
      <c r="C23" s="932"/>
      <c r="D23" s="932"/>
      <c r="E23" s="932"/>
      <c r="F23" s="932"/>
      <c r="G23" s="933"/>
      <c r="H23" s="931"/>
      <c r="I23" s="932"/>
      <c r="J23" s="932"/>
      <c r="K23" s="932"/>
      <c r="L23" s="933"/>
    </row>
    <row r="24" spans="2:12" x14ac:dyDescent="0.25">
      <c r="B24" s="931"/>
      <c r="C24" s="932"/>
      <c r="D24" s="932"/>
      <c r="E24" s="932"/>
      <c r="F24" s="932"/>
      <c r="G24" s="933"/>
      <c r="H24" s="931"/>
      <c r="I24" s="932"/>
      <c r="J24" s="932"/>
      <c r="K24" s="932"/>
      <c r="L24" s="933"/>
    </row>
    <row r="25" spans="2:12" x14ac:dyDescent="0.25">
      <c r="B25" s="931"/>
      <c r="C25" s="932"/>
      <c r="D25" s="932"/>
      <c r="E25" s="932"/>
      <c r="F25" s="932"/>
      <c r="G25" s="933"/>
      <c r="H25" s="931"/>
      <c r="I25" s="932"/>
      <c r="J25" s="932"/>
      <c r="K25" s="932"/>
      <c r="L25" s="933"/>
    </row>
    <row r="26" spans="2:12" x14ac:dyDescent="0.25">
      <c r="B26" s="931"/>
      <c r="C26" s="932"/>
      <c r="D26" s="932"/>
      <c r="E26" s="932"/>
      <c r="F26" s="932"/>
      <c r="G26" s="933"/>
      <c r="H26" s="931"/>
      <c r="I26" s="932"/>
      <c r="J26" s="932"/>
      <c r="K26" s="932"/>
      <c r="L26" s="933"/>
    </row>
    <row r="27" spans="2:12" x14ac:dyDescent="0.25">
      <c r="B27" s="931"/>
      <c r="C27" s="932"/>
      <c r="D27" s="932"/>
      <c r="E27" s="932"/>
      <c r="F27" s="932"/>
      <c r="G27" s="933"/>
      <c r="H27" s="931"/>
      <c r="I27" s="932"/>
      <c r="J27" s="932"/>
      <c r="K27" s="932"/>
      <c r="L27" s="933"/>
    </row>
    <row r="28" spans="2:12" x14ac:dyDescent="0.25">
      <c r="B28" s="931"/>
      <c r="C28" s="932"/>
      <c r="D28" s="932"/>
      <c r="E28" s="932"/>
      <c r="F28" s="932"/>
      <c r="G28" s="933"/>
      <c r="H28" s="931"/>
      <c r="I28" s="932"/>
      <c r="J28" s="932"/>
      <c r="K28" s="932"/>
      <c r="L28" s="933"/>
    </row>
    <row r="29" spans="2:12" x14ac:dyDescent="0.25">
      <c r="B29" s="931"/>
      <c r="C29" s="932"/>
      <c r="D29" s="932"/>
      <c r="E29" s="932"/>
      <c r="F29" s="932"/>
      <c r="G29" s="933"/>
      <c r="H29" s="931"/>
      <c r="I29" s="932"/>
      <c r="J29" s="932"/>
      <c r="K29" s="932"/>
      <c r="L29" s="933"/>
    </row>
    <row r="30" spans="2:12" x14ac:dyDescent="0.25">
      <c r="B30" s="931"/>
      <c r="C30" s="932"/>
      <c r="D30" s="932"/>
      <c r="E30" s="932"/>
      <c r="F30" s="932"/>
      <c r="G30" s="933"/>
      <c r="H30" s="931"/>
      <c r="I30" s="932"/>
      <c r="J30" s="932"/>
      <c r="K30" s="932"/>
      <c r="L30" s="933"/>
    </row>
    <row r="31" spans="2:12" x14ac:dyDescent="0.25">
      <c r="B31" s="931"/>
      <c r="C31" s="932"/>
      <c r="D31" s="932"/>
      <c r="E31" s="932"/>
      <c r="F31" s="932"/>
      <c r="G31" s="933"/>
      <c r="H31" s="931"/>
      <c r="I31" s="932"/>
      <c r="J31" s="932"/>
      <c r="K31" s="932"/>
      <c r="L31" s="933"/>
    </row>
    <row r="32" spans="2:12" x14ac:dyDescent="0.25">
      <c r="B32" s="931"/>
      <c r="C32" s="932"/>
      <c r="D32" s="932"/>
      <c r="E32" s="932"/>
      <c r="F32" s="932"/>
      <c r="G32" s="933"/>
      <c r="H32" s="931"/>
      <c r="I32" s="932"/>
      <c r="J32" s="932"/>
      <c r="K32" s="932"/>
      <c r="L32" s="933"/>
    </row>
    <row r="33" spans="2:12" x14ac:dyDescent="0.25">
      <c r="B33" s="931"/>
      <c r="C33" s="932"/>
      <c r="D33" s="932"/>
      <c r="E33" s="932"/>
      <c r="F33" s="932"/>
      <c r="G33" s="933"/>
      <c r="H33" s="931"/>
      <c r="I33" s="932"/>
      <c r="J33" s="932"/>
      <c r="K33" s="932"/>
      <c r="L33" s="933"/>
    </row>
    <row r="34" spans="2:12" x14ac:dyDescent="0.25">
      <c r="B34" s="931"/>
      <c r="C34" s="932"/>
      <c r="D34" s="932"/>
      <c r="E34" s="932"/>
      <c r="F34" s="932"/>
      <c r="G34" s="933"/>
      <c r="H34" s="931"/>
      <c r="I34" s="932"/>
      <c r="J34" s="932"/>
      <c r="K34" s="932"/>
      <c r="L34" s="933"/>
    </row>
    <row r="35" spans="2:12" ht="15.75" thickBot="1" x14ac:dyDescent="0.3">
      <c r="B35" s="931"/>
      <c r="C35" s="932"/>
      <c r="D35" s="932"/>
      <c r="E35" s="932"/>
      <c r="F35" s="932"/>
      <c r="G35" s="933"/>
      <c r="H35" s="931"/>
      <c r="I35" s="932"/>
      <c r="J35" s="932"/>
      <c r="K35" s="932"/>
      <c r="L35" s="933"/>
    </row>
    <row r="36" spans="2:12" x14ac:dyDescent="0.25">
      <c r="B36" s="934" t="s">
        <v>930</v>
      </c>
      <c r="C36" s="935"/>
      <c r="D36" s="935"/>
      <c r="E36" s="935"/>
      <c r="F36" s="935"/>
      <c r="G36" s="936"/>
      <c r="H36" s="940" t="s">
        <v>931</v>
      </c>
      <c r="I36" s="941"/>
      <c r="J36" s="941"/>
      <c r="K36" s="941"/>
      <c r="L36" s="942"/>
    </row>
    <row r="37" spans="2:12" ht="18" customHeight="1" thickBot="1" x14ac:dyDescent="0.3">
      <c r="B37" s="937"/>
      <c r="C37" s="938"/>
      <c r="D37" s="938"/>
      <c r="E37" s="938"/>
      <c r="F37" s="938"/>
      <c r="G37" s="939"/>
      <c r="H37" s="943"/>
      <c r="I37" s="944"/>
      <c r="J37" s="944"/>
      <c r="K37" s="944"/>
      <c r="L37" s="945"/>
    </row>
    <row r="38" spans="2:12" x14ac:dyDescent="0.25">
      <c r="B38" s="946" t="s">
        <v>799</v>
      </c>
      <c r="C38" s="947"/>
      <c r="D38" s="947"/>
      <c r="E38" s="947"/>
      <c r="F38" s="947"/>
      <c r="G38" s="948"/>
      <c r="H38" s="946" t="s">
        <v>800</v>
      </c>
      <c r="I38" s="947"/>
      <c r="J38" s="947"/>
      <c r="K38" s="947"/>
      <c r="L38" s="948"/>
    </row>
    <row r="39" spans="2:12" x14ac:dyDescent="0.25">
      <c r="B39" s="931"/>
      <c r="C39" s="932"/>
      <c r="D39" s="932"/>
      <c r="E39" s="932"/>
      <c r="F39" s="932"/>
      <c r="G39" s="933"/>
      <c r="H39" s="931"/>
      <c r="I39" s="932"/>
      <c r="J39" s="932"/>
      <c r="K39" s="932"/>
      <c r="L39" s="933"/>
    </row>
    <row r="40" spans="2:12" x14ac:dyDescent="0.25">
      <c r="B40" s="931"/>
      <c r="C40" s="932"/>
      <c r="D40" s="932"/>
      <c r="E40" s="932"/>
      <c r="F40" s="932"/>
      <c r="G40" s="933"/>
      <c r="H40" s="931"/>
      <c r="I40" s="932"/>
      <c r="J40" s="932"/>
      <c r="K40" s="932"/>
      <c r="L40" s="933"/>
    </row>
    <row r="41" spans="2:12" x14ac:dyDescent="0.25">
      <c r="B41" s="931"/>
      <c r="C41" s="932"/>
      <c r="D41" s="932"/>
      <c r="E41" s="932"/>
      <c r="F41" s="932"/>
      <c r="G41" s="933"/>
      <c r="H41" s="931"/>
      <c r="I41" s="932"/>
      <c r="J41" s="932"/>
      <c r="K41" s="932"/>
      <c r="L41" s="933"/>
    </row>
    <row r="42" spans="2:12" x14ac:dyDescent="0.25">
      <c r="B42" s="931"/>
      <c r="C42" s="932"/>
      <c r="D42" s="932"/>
      <c r="E42" s="932"/>
      <c r="F42" s="932"/>
      <c r="G42" s="933"/>
      <c r="H42" s="931"/>
      <c r="I42" s="932"/>
      <c r="J42" s="932"/>
      <c r="K42" s="932"/>
      <c r="L42" s="933"/>
    </row>
    <row r="43" spans="2:12" x14ac:dyDescent="0.25">
      <c r="B43" s="931"/>
      <c r="C43" s="932"/>
      <c r="D43" s="932"/>
      <c r="E43" s="932"/>
      <c r="F43" s="932"/>
      <c r="G43" s="933"/>
      <c r="H43" s="931"/>
      <c r="I43" s="932"/>
      <c r="J43" s="932"/>
      <c r="K43" s="932"/>
      <c r="L43" s="933"/>
    </row>
    <row r="44" spans="2:12" x14ac:dyDescent="0.25">
      <c r="B44" s="931"/>
      <c r="C44" s="932"/>
      <c r="D44" s="932"/>
      <c r="E44" s="932"/>
      <c r="F44" s="932"/>
      <c r="G44" s="933"/>
      <c r="H44" s="931"/>
      <c r="I44" s="932"/>
      <c r="J44" s="932"/>
      <c r="K44" s="932"/>
      <c r="L44" s="933"/>
    </row>
    <row r="45" spans="2:12" x14ac:dyDescent="0.25">
      <c r="B45" s="931"/>
      <c r="C45" s="932"/>
      <c r="D45" s="932"/>
      <c r="E45" s="932"/>
      <c r="F45" s="932"/>
      <c r="G45" s="933"/>
      <c r="H45" s="931"/>
      <c r="I45" s="932"/>
      <c r="J45" s="932"/>
      <c r="K45" s="932"/>
      <c r="L45" s="933"/>
    </row>
    <row r="46" spans="2:12" x14ac:dyDescent="0.25">
      <c r="B46" s="931"/>
      <c r="C46" s="932"/>
      <c r="D46" s="932"/>
      <c r="E46" s="932"/>
      <c r="F46" s="932"/>
      <c r="G46" s="933"/>
      <c r="H46" s="931"/>
      <c r="I46" s="932"/>
      <c r="J46" s="932"/>
      <c r="K46" s="932"/>
      <c r="L46" s="933"/>
    </row>
    <row r="47" spans="2:12" x14ac:dyDescent="0.25">
      <c r="B47" s="931"/>
      <c r="C47" s="932"/>
      <c r="D47" s="932"/>
      <c r="E47" s="932"/>
      <c r="F47" s="932"/>
      <c r="G47" s="933"/>
      <c r="H47" s="931"/>
      <c r="I47" s="932"/>
      <c r="J47" s="932"/>
      <c r="K47" s="932"/>
      <c r="L47" s="933"/>
    </row>
    <row r="48" spans="2:12" x14ac:dyDescent="0.25">
      <c r="B48" s="931"/>
      <c r="C48" s="932"/>
      <c r="D48" s="932"/>
      <c r="E48" s="932"/>
      <c r="F48" s="932"/>
      <c r="G48" s="933"/>
      <c r="H48" s="931"/>
      <c r="I48" s="932"/>
      <c r="J48" s="932"/>
      <c r="K48" s="932"/>
      <c r="L48" s="933"/>
    </row>
    <row r="49" spans="2:12" x14ac:dyDescent="0.25">
      <c r="B49" s="931"/>
      <c r="C49" s="932"/>
      <c r="D49" s="932"/>
      <c r="E49" s="932"/>
      <c r="F49" s="932"/>
      <c r="G49" s="933"/>
      <c r="H49" s="931"/>
      <c r="I49" s="932"/>
      <c r="J49" s="932"/>
      <c r="K49" s="932"/>
      <c r="L49" s="933"/>
    </row>
    <row r="50" spans="2:12" x14ac:dyDescent="0.25">
      <c r="B50" s="931"/>
      <c r="C50" s="932"/>
      <c r="D50" s="932"/>
      <c r="E50" s="932"/>
      <c r="F50" s="932"/>
      <c r="G50" s="933"/>
      <c r="H50" s="931"/>
      <c r="I50" s="932"/>
      <c r="J50" s="932"/>
      <c r="K50" s="932"/>
      <c r="L50" s="933"/>
    </row>
    <row r="51" spans="2:12" ht="15.75" thickBot="1" x14ac:dyDescent="0.3">
      <c r="B51" s="931"/>
      <c r="C51" s="932"/>
      <c r="D51" s="932"/>
      <c r="E51" s="932"/>
      <c r="F51" s="932"/>
      <c r="G51" s="933"/>
      <c r="H51" s="931"/>
      <c r="I51" s="932"/>
      <c r="J51" s="932"/>
      <c r="K51" s="932"/>
      <c r="L51" s="933"/>
    </row>
    <row r="52" spans="2:12" ht="15" customHeight="1" x14ac:dyDescent="0.25">
      <c r="B52" s="940" t="s">
        <v>932</v>
      </c>
      <c r="C52" s="941"/>
      <c r="D52" s="941"/>
      <c r="E52" s="941"/>
      <c r="F52" s="941"/>
      <c r="G52" s="942"/>
      <c r="H52" s="940" t="s">
        <v>933</v>
      </c>
      <c r="I52" s="941"/>
      <c r="J52" s="941"/>
      <c r="K52" s="941"/>
      <c r="L52" s="942"/>
    </row>
    <row r="53" spans="2:12" ht="15.75" thickBot="1" x14ac:dyDescent="0.3">
      <c r="B53" s="943"/>
      <c r="C53" s="944"/>
      <c r="D53" s="944"/>
      <c r="E53" s="944"/>
      <c r="F53" s="944"/>
      <c r="G53" s="945"/>
      <c r="H53" s="943"/>
      <c r="I53" s="944"/>
      <c r="J53" s="944"/>
      <c r="K53" s="944"/>
      <c r="L53" s="945"/>
    </row>
    <row r="54" spans="2:12" x14ac:dyDescent="0.25">
      <c r="B54" s="946" t="s">
        <v>799</v>
      </c>
      <c r="C54" s="947"/>
      <c r="D54" s="947"/>
      <c r="E54" s="947"/>
      <c r="F54" s="947"/>
      <c r="G54" s="948"/>
      <c r="H54" s="946" t="s">
        <v>800</v>
      </c>
      <c r="I54" s="947"/>
      <c r="J54" s="947"/>
      <c r="K54" s="947"/>
      <c r="L54" s="948"/>
    </row>
    <row r="55" spans="2:12" x14ac:dyDescent="0.25">
      <c r="B55" s="931"/>
      <c r="C55" s="932"/>
      <c r="D55" s="932"/>
      <c r="E55" s="932"/>
      <c r="F55" s="932"/>
      <c r="G55" s="933"/>
      <c r="H55" s="931"/>
      <c r="I55" s="932"/>
      <c r="J55" s="932"/>
      <c r="K55" s="932"/>
      <c r="L55" s="933"/>
    </row>
    <row r="56" spans="2:12" x14ac:dyDescent="0.25">
      <c r="B56" s="931"/>
      <c r="C56" s="932"/>
      <c r="D56" s="932"/>
      <c r="E56" s="932"/>
      <c r="F56" s="932"/>
      <c r="G56" s="933"/>
      <c r="H56" s="931"/>
      <c r="I56" s="932"/>
      <c r="J56" s="932"/>
      <c r="K56" s="932"/>
      <c r="L56" s="933"/>
    </row>
    <row r="57" spans="2:12" x14ac:dyDescent="0.25">
      <c r="B57" s="931"/>
      <c r="C57" s="932"/>
      <c r="D57" s="932"/>
      <c r="E57" s="932"/>
      <c r="F57" s="932"/>
      <c r="G57" s="933"/>
      <c r="H57" s="931"/>
      <c r="I57" s="932"/>
      <c r="J57" s="932"/>
      <c r="K57" s="932"/>
      <c r="L57" s="933"/>
    </row>
    <row r="58" spans="2:12" x14ac:dyDescent="0.25">
      <c r="B58" s="931"/>
      <c r="C58" s="932"/>
      <c r="D58" s="932"/>
      <c r="E58" s="932"/>
      <c r="F58" s="932"/>
      <c r="G58" s="933"/>
      <c r="H58" s="931"/>
      <c r="I58" s="932"/>
      <c r="J58" s="932"/>
      <c r="K58" s="932"/>
      <c r="L58" s="933"/>
    </row>
    <row r="59" spans="2:12" x14ac:dyDescent="0.25">
      <c r="B59" s="931"/>
      <c r="C59" s="932"/>
      <c r="D59" s="932"/>
      <c r="E59" s="932"/>
      <c r="F59" s="932"/>
      <c r="G59" s="933"/>
      <c r="H59" s="931"/>
      <c r="I59" s="932"/>
      <c r="J59" s="932"/>
      <c r="K59" s="932"/>
      <c r="L59" s="933"/>
    </row>
    <row r="60" spans="2:12" x14ac:dyDescent="0.25">
      <c r="B60" s="931"/>
      <c r="C60" s="932"/>
      <c r="D60" s="932"/>
      <c r="E60" s="932"/>
      <c r="F60" s="932"/>
      <c r="G60" s="933"/>
      <c r="H60" s="931"/>
      <c r="I60" s="932"/>
      <c r="J60" s="932"/>
      <c r="K60" s="932"/>
      <c r="L60" s="933"/>
    </row>
    <row r="61" spans="2:12" x14ac:dyDescent="0.25">
      <c r="B61" s="931"/>
      <c r="C61" s="932"/>
      <c r="D61" s="932"/>
      <c r="E61" s="932"/>
      <c r="F61" s="932"/>
      <c r="G61" s="933"/>
      <c r="H61" s="931"/>
      <c r="I61" s="932"/>
      <c r="J61" s="932"/>
      <c r="K61" s="932"/>
      <c r="L61" s="933"/>
    </row>
    <row r="62" spans="2:12" x14ac:dyDescent="0.25">
      <c r="B62" s="931"/>
      <c r="C62" s="932"/>
      <c r="D62" s="932"/>
      <c r="E62" s="932"/>
      <c r="F62" s="932"/>
      <c r="G62" s="933"/>
      <c r="H62" s="931"/>
      <c r="I62" s="932"/>
      <c r="J62" s="932"/>
      <c r="K62" s="932"/>
      <c r="L62" s="933"/>
    </row>
    <row r="63" spans="2:12" x14ac:dyDescent="0.25">
      <c r="B63" s="931"/>
      <c r="C63" s="932"/>
      <c r="D63" s="932"/>
      <c r="E63" s="932"/>
      <c r="F63" s="932"/>
      <c r="G63" s="933"/>
      <c r="H63" s="931"/>
      <c r="I63" s="932"/>
      <c r="J63" s="932"/>
      <c r="K63" s="932"/>
      <c r="L63" s="933"/>
    </row>
    <row r="64" spans="2:12" x14ac:dyDescent="0.25">
      <c r="B64" s="931"/>
      <c r="C64" s="932"/>
      <c r="D64" s="932"/>
      <c r="E64" s="932"/>
      <c r="F64" s="932"/>
      <c r="G64" s="933"/>
      <c r="H64" s="931"/>
      <c r="I64" s="932"/>
      <c r="J64" s="932"/>
      <c r="K64" s="932"/>
      <c r="L64" s="933"/>
    </row>
    <row r="65" spans="2:12" x14ac:dyDescent="0.25">
      <c r="B65" s="931"/>
      <c r="C65" s="932"/>
      <c r="D65" s="932"/>
      <c r="E65" s="932"/>
      <c r="F65" s="932"/>
      <c r="G65" s="933"/>
      <c r="H65" s="931"/>
      <c r="I65" s="932"/>
      <c r="J65" s="932"/>
      <c r="K65" s="932"/>
      <c r="L65" s="933"/>
    </row>
    <row r="66" spans="2:12" x14ac:dyDescent="0.25">
      <c r="B66" s="931"/>
      <c r="C66" s="932"/>
      <c r="D66" s="932"/>
      <c r="E66" s="932"/>
      <c r="F66" s="932"/>
      <c r="G66" s="933"/>
      <c r="H66" s="931"/>
      <c r="I66" s="932"/>
      <c r="J66" s="932"/>
      <c r="K66" s="932"/>
      <c r="L66" s="933"/>
    </row>
    <row r="67" spans="2:12" ht="15.75" thickBot="1" x14ac:dyDescent="0.3">
      <c r="B67" s="931"/>
      <c r="C67" s="932"/>
      <c r="D67" s="932"/>
      <c r="E67" s="932"/>
      <c r="F67" s="932"/>
      <c r="G67" s="933"/>
      <c r="H67" s="931"/>
      <c r="I67" s="932"/>
      <c r="J67" s="932"/>
      <c r="K67" s="932"/>
      <c r="L67" s="933"/>
    </row>
    <row r="68" spans="2:12" x14ac:dyDescent="0.25">
      <c r="B68" s="934" t="s">
        <v>934</v>
      </c>
      <c r="C68" s="935"/>
      <c r="D68" s="935"/>
      <c r="E68" s="935"/>
      <c r="F68" s="935"/>
      <c r="G68" s="936"/>
      <c r="H68" s="940" t="s">
        <v>935</v>
      </c>
      <c r="I68" s="941"/>
      <c r="J68" s="941"/>
      <c r="K68" s="941"/>
      <c r="L68" s="942"/>
    </row>
    <row r="69" spans="2:12" ht="15.75" thickBot="1" x14ac:dyDescent="0.3">
      <c r="B69" s="937"/>
      <c r="C69" s="938"/>
      <c r="D69" s="938"/>
      <c r="E69" s="938"/>
      <c r="F69" s="938"/>
      <c r="G69" s="939"/>
      <c r="H69" s="943"/>
      <c r="I69" s="944"/>
      <c r="J69" s="944"/>
      <c r="K69" s="944"/>
      <c r="L69" s="945"/>
    </row>
    <row r="70" spans="2:12" x14ac:dyDescent="0.25">
      <c r="B70" s="946" t="s">
        <v>799</v>
      </c>
      <c r="C70" s="947"/>
      <c r="D70" s="947"/>
      <c r="E70" s="947"/>
      <c r="F70" s="947"/>
      <c r="G70" s="948"/>
      <c r="H70" s="946" t="s">
        <v>800</v>
      </c>
      <c r="I70" s="947"/>
      <c r="J70" s="947"/>
      <c r="K70" s="947"/>
      <c r="L70" s="948"/>
    </row>
    <row r="71" spans="2:12" x14ac:dyDescent="0.25">
      <c r="B71" s="931"/>
      <c r="C71" s="932"/>
      <c r="D71" s="932"/>
      <c r="E71" s="932"/>
      <c r="F71" s="932"/>
      <c r="G71" s="933"/>
      <c r="H71" s="931"/>
      <c r="I71" s="932"/>
      <c r="J71" s="932"/>
      <c r="K71" s="932"/>
      <c r="L71" s="933"/>
    </row>
    <row r="72" spans="2:12" x14ac:dyDescent="0.25">
      <c r="B72" s="931"/>
      <c r="C72" s="932"/>
      <c r="D72" s="932"/>
      <c r="E72" s="932"/>
      <c r="F72" s="932"/>
      <c r="G72" s="933"/>
      <c r="H72" s="931"/>
      <c r="I72" s="932"/>
      <c r="J72" s="932"/>
      <c r="K72" s="932"/>
      <c r="L72" s="933"/>
    </row>
    <row r="73" spans="2:12" x14ac:dyDescent="0.25">
      <c r="B73" s="931"/>
      <c r="C73" s="932"/>
      <c r="D73" s="932"/>
      <c r="E73" s="932"/>
      <c r="F73" s="932"/>
      <c r="G73" s="933"/>
      <c r="H73" s="931"/>
      <c r="I73" s="932"/>
      <c r="J73" s="932"/>
      <c r="K73" s="932"/>
      <c r="L73" s="933"/>
    </row>
    <row r="74" spans="2:12" x14ac:dyDescent="0.25">
      <c r="B74" s="931"/>
      <c r="C74" s="932"/>
      <c r="D74" s="932"/>
      <c r="E74" s="932"/>
      <c r="F74" s="932"/>
      <c r="G74" s="933"/>
      <c r="H74" s="931"/>
      <c r="I74" s="932"/>
      <c r="J74" s="932"/>
      <c r="K74" s="932"/>
      <c r="L74" s="933"/>
    </row>
    <row r="75" spans="2:12" x14ac:dyDescent="0.25">
      <c r="B75" s="931"/>
      <c r="C75" s="932"/>
      <c r="D75" s="932"/>
      <c r="E75" s="932"/>
      <c r="F75" s="932"/>
      <c r="G75" s="933"/>
      <c r="H75" s="931"/>
      <c r="I75" s="932"/>
      <c r="J75" s="932"/>
      <c r="K75" s="932"/>
      <c r="L75" s="933"/>
    </row>
    <row r="76" spans="2:12" x14ac:dyDescent="0.25">
      <c r="B76" s="931"/>
      <c r="C76" s="932"/>
      <c r="D76" s="932"/>
      <c r="E76" s="932"/>
      <c r="F76" s="932"/>
      <c r="G76" s="933"/>
      <c r="H76" s="931"/>
      <c r="I76" s="932"/>
      <c r="J76" s="932"/>
      <c r="K76" s="932"/>
      <c r="L76" s="933"/>
    </row>
    <row r="77" spans="2:12" x14ac:dyDescent="0.25">
      <c r="B77" s="931"/>
      <c r="C77" s="932"/>
      <c r="D77" s="932"/>
      <c r="E77" s="932"/>
      <c r="F77" s="932"/>
      <c r="G77" s="933"/>
      <c r="H77" s="931"/>
      <c r="I77" s="932"/>
      <c r="J77" s="932"/>
      <c r="K77" s="932"/>
      <c r="L77" s="933"/>
    </row>
    <row r="78" spans="2:12" x14ac:dyDescent="0.25">
      <c r="B78" s="931"/>
      <c r="C78" s="932"/>
      <c r="D78" s="932"/>
      <c r="E78" s="932"/>
      <c r="F78" s="932"/>
      <c r="G78" s="933"/>
      <c r="H78" s="931"/>
      <c r="I78" s="932"/>
      <c r="J78" s="932"/>
      <c r="K78" s="932"/>
      <c r="L78" s="933"/>
    </row>
    <row r="79" spans="2:12" x14ac:dyDescent="0.25">
      <c r="B79" s="931"/>
      <c r="C79" s="932"/>
      <c r="D79" s="932"/>
      <c r="E79" s="932"/>
      <c r="F79" s="932"/>
      <c r="G79" s="933"/>
      <c r="H79" s="931"/>
      <c r="I79" s="932"/>
      <c r="J79" s="932"/>
      <c r="K79" s="932"/>
      <c r="L79" s="933"/>
    </row>
    <row r="80" spans="2:12" x14ac:dyDescent="0.25">
      <c r="B80" s="931"/>
      <c r="C80" s="932"/>
      <c r="D80" s="932"/>
      <c r="E80" s="932"/>
      <c r="F80" s="932"/>
      <c r="G80" s="933"/>
      <c r="H80" s="931"/>
      <c r="I80" s="932"/>
      <c r="J80" s="932"/>
      <c r="K80" s="932"/>
      <c r="L80" s="933"/>
    </row>
    <row r="81" spans="2:12" x14ac:dyDescent="0.25">
      <c r="B81" s="931"/>
      <c r="C81" s="932"/>
      <c r="D81" s="932"/>
      <c r="E81" s="932"/>
      <c r="F81" s="932"/>
      <c r="G81" s="933"/>
      <c r="H81" s="931"/>
      <c r="I81" s="932"/>
      <c r="J81" s="932"/>
      <c r="K81" s="932"/>
      <c r="L81" s="933"/>
    </row>
    <row r="82" spans="2:12" x14ac:dyDescent="0.25">
      <c r="B82" s="931"/>
      <c r="C82" s="932"/>
      <c r="D82" s="932"/>
      <c r="E82" s="932"/>
      <c r="F82" s="932"/>
      <c r="G82" s="933"/>
      <c r="H82" s="931"/>
      <c r="I82" s="932"/>
      <c r="J82" s="932"/>
      <c r="K82" s="932"/>
      <c r="L82" s="933"/>
    </row>
    <row r="83" spans="2:12" ht="15.75" thickBot="1" x14ac:dyDescent="0.3">
      <c r="B83" s="931"/>
      <c r="C83" s="932"/>
      <c r="D83" s="932"/>
      <c r="E83" s="932"/>
      <c r="F83" s="932"/>
      <c r="G83" s="933"/>
      <c r="H83" s="931"/>
      <c r="I83" s="932"/>
      <c r="J83" s="932"/>
      <c r="K83" s="932"/>
      <c r="L83" s="933"/>
    </row>
    <row r="84" spans="2:12" x14ac:dyDescent="0.25">
      <c r="B84" s="934" t="s">
        <v>936</v>
      </c>
      <c r="C84" s="935"/>
      <c r="D84" s="935"/>
      <c r="E84" s="935"/>
      <c r="F84" s="935"/>
      <c r="G84" s="936"/>
      <c r="H84" s="940" t="s">
        <v>937</v>
      </c>
      <c r="I84" s="941"/>
      <c r="J84" s="941"/>
      <c r="K84" s="941"/>
      <c r="L84" s="942"/>
    </row>
    <row r="85" spans="2:12" ht="15.75" thickBot="1" x14ac:dyDescent="0.3">
      <c r="B85" s="937"/>
      <c r="C85" s="938"/>
      <c r="D85" s="938"/>
      <c r="E85" s="938"/>
      <c r="F85" s="938"/>
      <c r="G85" s="939"/>
      <c r="H85" s="943"/>
      <c r="I85" s="944"/>
      <c r="J85" s="944"/>
      <c r="K85" s="944"/>
      <c r="L85" s="945"/>
    </row>
    <row r="86" spans="2:12" x14ac:dyDescent="0.25">
      <c r="B86" s="946" t="s">
        <v>799</v>
      </c>
      <c r="C86" s="947"/>
      <c r="D86" s="947"/>
      <c r="E86" s="947"/>
      <c r="F86" s="947"/>
      <c r="G86" s="948"/>
      <c r="H86" s="946" t="s">
        <v>800</v>
      </c>
      <c r="I86" s="947"/>
      <c r="J86" s="947"/>
      <c r="K86" s="947"/>
      <c r="L86" s="948"/>
    </row>
    <row r="87" spans="2:12" x14ac:dyDescent="0.25">
      <c r="B87" s="931"/>
      <c r="C87" s="932"/>
      <c r="D87" s="932"/>
      <c r="E87" s="932"/>
      <c r="F87" s="932"/>
      <c r="G87" s="933"/>
      <c r="H87" s="931"/>
      <c r="I87" s="932"/>
      <c r="J87" s="932"/>
      <c r="K87" s="932"/>
      <c r="L87" s="933"/>
    </row>
    <row r="88" spans="2:12" x14ac:dyDescent="0.25">
      <c r="B88" s="931"/>
      <c r="C88" s="932"/>
      <c r="D88" s="932"/>
      <c r="E88" s="932"/>
      <c r="F88" s="932"/>
      <c r="G88" s="933"/>
      <c r="H88" s="931"/>
      <c r="I88" s="932"/>
      <c r="J88" s="932"/>
      <c r="K88" s="932"/>
      <c r="L88" s="933"/>
    </row>
    <row r="89" spans="2:12" x14ac:dyDescent="0.25">
      <c r="B89" s="931"/>
      <c r="C89" s="932"/>
      <c r="D89" s="932"/>
      <c r="E89" s="932"/>
      <c r="F89" s="932"/>
      <c r="G89" s="933"/>
      <c r="H89" s="931"/>
      <c r="I89" s="932"/>
      <c r="J89" s="932"/>
      <c r="K89" s="932"/>
      <c r="L89" s="933"/>
    </row>
    <row r="90" spans="2:12" x14ac:dyDescent="0.25">
      <c r="B90" s="931"/>
      <c r="C90" s="932"/>
      <c r="D90" s="932"/>
      <c r="E90" s="932"/>
      <c r="F90" s="932"/>
      <c r="G90" s="933"/>
      <c r="H90" s="931"/>
      <c r="I90" s="932"/>
      <c r="J90" s="932"/>
      <c r="K90" s="932"/>
      <c r="L90" s="933"/>
    </row>
    <row r="91" spans="2:12" x14ac:dyDescent="0.25">
      <c r="B91" s="931"/>
      <c r="C91" s="932"/>
      <c r="D91" s="932"/>
      <c r="E91" s="932"/>
      <c r="F91" s="932"/>
      <c r="G91" s="933"/>
      <c r="H91" s="931"/>
      <c r="I91" s="932"/>
      <c r="J91" s="932"/>
      <c r="K91" s="932"/>
      <c r="L91" s="933"/>
    </row>
    <row r="92" spans="2:12" x14ac:dyDescent="0.25">
      <c r="B92" s="931"/>
      <c r="C92" s="932"/>
      <c r="D92" s="932"/>
      <c r="E92" s="932"/>
      <c r="F92" s="932"/>
      <c r="G92" s="933"/>
      <c r="H92" s="931"/>
      <c r="I92" s="932"/>
      <c r="J92" s="932"/>
      <c r="K92" s="932"/>
      <c r="L92" s="933"/>
    </row>
    <row r="93" spans="2:12" x14ac:dyDescent="0.25">
      <c r="B93" s="931"/>
      <c r="C93" s="932"/>
      <c r="D93" s="932"/>
      <c r="E93" s="932"/>
      <c r="F93" s="932"/>
      <c r="G93" s="933"/>
      <c r="H93" s="931"/>
      <c r="I93" s="932"/>
      <c r="J93" s="932"/>
      <c r="K93" s="932"/>
      <c r="L93" s="933"/>
    </row>
    <row r="94" spans="2:12" x14ac:dyDescent="0.25">
      <c r="B94" s="931"/>
      <c r="C94" s="932"/>
      <c r="D94" s="932"/>
      <c r="E94" s="932"/>
      <c r="F94" s="932"/>
      <c r="G94" s="933"/>
      <c r="H94" s="931"/>
      <c r="I94" s="932"/>
      <c r="J94" s="932"/>
      <c r="K94" s="932"/>
      <c r="L94" s="933"/>
    </row>
    <row r="95" spans="2:12" x14ac:dyDescent="0.25">
      <c r="B95" s="931"/>
      <c r="C95" s="932"/>
      <c r="D95" s="932"/>
      <c r="E95" s="932"/>
      <c r="F95" s="932"/>
      <c r="G95" s="933"/>
      <c r="H95" s="931"/>
      <c r="I95" s="932"/>
      <c r="J95" s="932"/>
      <c r="K95" s="932"/>
      <c r="L95" s="933"/>
    </row>
    <row r="96" spans="2:12" x14ac:dyDescent="0.25">
      <c r="B96" s="931"/>
      <c r="C96" s="932"/>
      <c r="D96" s="932"/>
      <c r="E96" s="932"/>
      <c r="F96" s="932"/>
      <c r="G96" s="933"/>
      <c r="H96" s="931"/>
      <c r="I96" s="932"/>
      <c r="J96" s="932"/>
      <c r="K96" s="932"/>
      <c r="L96" s="933"/>
    </row>
    <row r="97" spans="2:12" x14ac:dyDescent="0.25">
      <c r="B97" s="931"/>
      <c r="C97" s="932"/>
      <c r="D97" s="932"/>
      <c r="E97" s="932"/>
      <c r="F97" s="932"/>
      <c r="G97" s="933"/>
      <c r="H97" s="931"/>
      <c r="I97" s="932"/>
      <c r="J97" s="932"/>
      <c r="K97" s="932"/>
      <c r="L97" s="933"/>
    </row>
    <row r="98" spans="2:12" x14ac:dyDescent="0.25">
      <c r="B98" s="931"/>
      <c r="C98" s="932"/>
      <c r="D98" s="932"/>
      <c r="E98" s="932"/>
      <c r="F98" s="932"/>
      <c r="G98" s="933"/>
      <c r="H98" s="931"/>
      <c r="I98" s="932"/>
      <c r="J98" s="932"/>
      <c r="K98" s="932"/>
      <c r="L98" s="933"/>
    </row>
    <row r="99" spans="2:12" ht="15.75" thickBot="1" x14ac:dyDescent="0.3">
      <c r="B99" s="931"/>
      <c r="C99" s="932"/>
      <c r="D99" s="932"/>
      <c r="E99" s="932"/>
      <c r="F99" s="932"/>
      <c r="G99" s="933"/>
      <c r="H99" s="931"/>
      <c r="I99" s="932"/>
      <c r="J99" s="932"/>
      <c r="K99" s="932"/>
      <c r="L99" s="933"/>
    </row>
    <row r="100" spans="2:12" x14ac:dyDescent="0.25">
      <c r="B100" s="940" t="s">
        <v>938</v>
      </c>
      <c r="C100" s="941"/>
      <c r="D100" s="941"/>
      <c r="E100" s="941"/>
      <c r="F100" s="941"/>
      <c r="G100" s="942"/>
      <c r="H100" s="940" t="s">
        <v>939</v>
      </c>
      <c r="I100" s="941"/>
      <c r="J100" s="941"/>
      <c r="K100" s="941"/>
      <c r="L100" s="942"/>
    </row>
    <row r="101" spans="2:12" ht="15.75" thickBot="1" x14ac:dyDescent="0.3">
      <c r="B101" s="943"/>
      <c r="C101" s="944"/>
      <c r="D101" s="944"/>
      <c r="E101" s="944"/>
      <c r="F101" s="944"/>
      <c r="G101" s="945"/>
      <c r="H101" s="943"/>
      <c r="I101" s="944"/>
      <c r="J101" s="944"/>
      <c r="K101" s="944"/>
      <c r="L101" s="945"/>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395"/>
  <sheetViews>
    <sheetView view="pageBreakPreview" zoomScaleNormal="100" zoomScaleSheetLayoutView="100" zoomScalePageLayoutView="110" workbookViewId="0">
      <selection activeCell="B55" sqref="B55:L55"/>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60">
        <v>43964</v>
      </c>
      <c r="G3" s="917" t="s">
        <v>435</v>
      </c>
      <c r="H3" s="918"/>
      <c r="I3" s="919"/>
      <c r="J3" s="955">
        <v>43971</v>
      </c>
      <c r="K3" s="918"/>
      <c r="L3" s="919"/>
    </row>
    <row r="4" spans="2:12" ht="24.95" customHeight="1" x14ac:dyDescent="0.25">
      <c r="B4" s="1060" t="s">
        <v>384</v>
      </c>
      <c r="C4" s="924"/>
      <c r="D4" s="924"/>
      <c r="E4" s="924"/>
      <c r="F4" s="924"/>
      <c r="G4" s="925"/>
      <c r="H4" s="1061" t="s">
        <v>753</v>
      </c>
      <c r="I4" s="1062"/>
      <c r="J4" s="167" t="s">
        <v>2</v>
      </c>
      <c r="K4" s="929" t="s">
        <v>0</v>
      </c>
      <c r="L4" s="930"/>
    </row>
    <row r="5" spans="2:12" ht="24.95" customHeight="1" x14ac:dyDescent="0.25">
      <c r="B5" s="161"/>
      <c r="C5" s="162"/>
      <c r="D5" s="162"/>
      <c r="E5" s="162"/>
      <c r="F5" s="162"/>
      <c r="G5" s="163"/>
      <c r="H5" s="1057" t="s">
        <v>754</v>
      </c>
      <c r="I5" s="1058"/>
      <c r="J5" s="167">
        <v>2</v>
      </c>
      <c r="K5" s="929" t="s">
        <v>436</v>
      </c>
      <c r="L5" s="930"/>
    </row>
    <row r="6" spans="2:12" ht="24.95" customHeight="1" x14ac:dyDescent="0.25">
      <c r="B6" s="924" t="s">
        <v>796</v>
      </c>
      <c r="C6" s="924"/>
      <c r="D6" s="924"/>
      <c r="E6" s="924"/>
      <c r="F6" s="924"/>
      <c r="G6" s="924"/>
      <c r="H6" s="924"/>
      <c r="I6" s="924"/>
      <c r="J6" s="924"/>
      <c r="K6" s="924"/>
      <c r="L6" s="1059"/>
    </row>
    <row r="7" spans="2:12" ht="15.75" customHeight="1" x14ac:dyDescent="0.25">
      <c r="B7" s="931" t="s">
        <v>656</v>
      </c>
      <c r="C7" s="932"/>
      <c r="D7" s="932"/>
      <c r="E7" s="932"/>
      <c r="F7" s="932"/>
      <c r="G7" s="933"/>
      <c r="H7" s="931" t="s">
        <v>657</v>
      </c>
      <c r="I7" s="932"/>
      <c r="J7" s="932"/>
      <c r="K7" s="932"/>
      <c r="L7" s="933"/>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2" x14ac:dyDescent="0.25">
      <c r="B17" s="931"/>
      <c r="C17" s="932"/>
      <c r="D17" s="932"/>
      <c r="E17" s="932"/>
      <c r="F17" s="932"/>
      <c r="G17" s="933"/>
      <c r="H17" s="931"/>
      <c r="I17" s="932"/>
      <c r="J17" s="932"/>
      <c r="K17" s="932"/>
      <c r="L17" s="933"/>
    </row>
    <row r="18" spans="2:12" x14ac:dyDescent="0.25">
      <c r="B18" s="931"/>
      <c r="C18" s="932"/>
      <c r="D18" s="932"/>
      <c r="E18" s="932"/>
      <c r="F18" s="932"/>
      <c r="G18" s="933"/>
      <c r="H18" s="931"/>
      <c r="I18" s="932"/>
      <c r="J18" s="932"/>
      <c r="K18" s="932"/>
      <c r="L18" s="933"/>
    </row>
    <row r="19" spans="2:12" x14ac:dyDescent="0.25">
      <c r="B19" s="931"/>
      <c r="C19" s="932"/>
      <c r="D19" s="932"/>
      <c r="E19" s="932"/>
      <c r="F19" s="932"/>
      <c r="G19" s="933"/>
      <c r="H19" s="931"/>
      <c r="I19" s="932"/>
      <c r="J19" s="932"/>
      <c r="K19" s="932"/>
      <c r="L19" s="933"/>
    </row>
    <row r="20" spans="2:12" x14ac:dyDescent="0.25">
      <c r="B20" s="931"/>
      <c r="C20" s="932"/>
      <c r="D20" s="932"/>
      <c r="E20" s="932"/>
      <c r="F20" s="932"/>
      <c r="G20" s="933"/>
      <c r="H20" s="931"/>
      <c r="I20" s="932"/>
      <c r="J20" s="932"/>
      <c r="K20" s="932"/>
      <c r="L20" s="933"/>
    </row>
    <row r="21" spans="2:12" x14ac:dyDescent="0.25">
      <c r="B21" s="1042">
        <v>1</v>
      </c>
      <c r="C21" s="1043"/>
      <c r="D21" s="1043"/>
      <c r="E21" s="1043"/>
      <c r="F21" s="1043"/>
      <c r="G21" s="1044"/>
      <c r="H21" s="1048">
        <v>2</v>
      </c>
      <c r="I21" s="1049"/>
      <c r="J21" s="1049"/>
      <c r="K21" s="1049"/>
      <c r="L21" s="1050"/>
    </row>
    <row r="22" spans="2:12" ht="18" customHeight="1" thickBot="1" x14ac:dyDescent="0.3">
      <c r="B22" s="1045"/>
      <c r="C22" s="1046"/>
      <c r="D22" s="1046"/>
      <c r="E22" s="1046"/>
      <c r="F22" s="1046"/>
      <c r="G22" s="1047"/>
      <c r="H22" s="1051"/>
      <c r="I22" s="1052"/>
      <c r="J22" s="1052"/>
      <c r="K22" s="1052"/>
      <c r="L22" s="1053"/>
    </row>
    <row r="23" spans="2:12" ht="15.75" customHeight="1" x14ac:dyDescent="0.25">
      <c r="B23" s="946" t="s">
        <v>656</v>
      </c>
      <c r="C23" s="947"/>
      <c r="D23" s="947"/>
      <c r="E23" s="947"/>
      <c r="F23" s="947"/>
      <c r="G23" s="948"/>
      <c r="H23" s="946" t="s">
        <v>657</v>
      </c>
      <c r="I23" s="947"/>
      <c r="J23" s="947"/>
      <c r="K23" s="947"/>
      <c r="L23" s="948"/>
    </row>
    <row r="24" spans="2:12" x14ac:dyDescent="0.25">
      <c r="B24" s="931"/>
      <c r="C24" s="932"/>
      <c r="D24" s="932"/>
      <c r="E24" s="932"/>
      <c r="F24" s="932"/>
      <c r="G24" s="933"/>
      <c r="H24" s="931"/>
      <c r="I24" s="932"/>
      <c r="J24" s="932"/>
      <c r="K24" s="932"/>
      <c r="L24" s="933"/>
    </row>
    <row r="25" spans="2:12" x14ac:dyDescent="0.25">
      <c r="B25" s="931"/>
      <c r="C25" s="932"/>
      <c r="D25" s="932"/>
      <c r="E25" s="932"/>
      <c r="F25" s="932"/>
      <c r="G25" s="933"/>
      <c r="H25" s="931"/>
      <c r="I25" s="932"/>
      <c r="J25" s="932"/>
      <c r="K25" s="932"/>
      <c r="L25" s="933"/>
    </row>
    <row r="26" spans="2:12" x14ac:dyDescent="0.25">
      <c r="B26" s="931"/>
      <c r="C26" s="932"/>
      <c r="D26" s="932"/>
      <c r="E26" s="932"/>
      <c r="F26" s="932"/>
      <c r="G26" s="933"/>
      <c r="H26" s="931"/>
      <c r="I26" s="932"/>
      <c r="J26" s="932"/>
      <c r="K26" s="932"/>
      <c r="L26" s="933"/>
    </row>
    <row r="27" spans="2:12" x14ac:dyDescent="0.25">
      <c r="B27" s="931"/>
      <c r="C27" s="932"/>
      <c r="D27" s="932"/>
      <c r="E27" s="932"/>
      <c r="F27" s="932"/>
      <c r="G27" s="933"/>
      <c r="H27" s="931"/>
      <c r="I27" s="932"/>
      <c r="J27" s="932"/>
      <c r="K27" s="932"/>
      <c r="L27" s="933"/>
    </row>
    <row r="28" spans="2:12" x14ac:dyDescent="0.25">
      <c r="B28" s="931"/>
      <c r="C28" s="932"/>
      <c r="D28" s="932"/>
      <c r="E28" s="932"/>
      <c r="F28" s="932"/>
      <c r="G28" s="933"/>
      <c r="H28" s="931"/>
      <c r="I28" s="932"/>
      <c r="J28" s="932"/>
      <c r="K28" s="932"/>
      <c r="L28" s="933"/>
    </row>
    <row r="29" spans="2:12" x14ac:dyDescent="0.25">
      <c r="B29" s="931"/>
      <c r="C29" s="932"/>
      <c r="D29" s="932"/>
      <c r="E29" s="932"/>
      <c r="F29" s="932"/>
      <c r="G29" s="933"/>
      <c r="H29" s="931"/>
      <c r="I29" s="932"/>
      <c r="J29" s="932"/>
      <c r="K29" s="932"/>
      <c r="L29" s="933"/>
    </row>
    <row r="30" spans="2:12" x14ac:dyDescent="0.25">
      <c r="B30" s="931"/>
      <c r="C30" s="932"/>
      <c r="D30" s="932"/>
      <c r="E30" s="932"/>
      <c r="F30" s="932"/>
      <c r="G30" s="933"/>
      <c r="H30" s="931"/>
      <c r="I30" s="932"/>
      <c r="J30" s="932"/>
      <c r="K30" s="932"/>
      <c r="L30" s="933"/>
    </row>
    <row r="31" spans="2:12" x14ac:dyDescent="0.25">
      <c r="B31" s="931"/>
      <c r="C31" s="932"/>
      <c r="D31" s="932"/>
      <c r="E31" s="932"/>
      <c r="F31" s="932"/>
      <c r="G31" s="933"/>
      <c r="H31" s="931"/>
      <c r="I31" s="932"/>
      <c r="J31" s="932"/>
      <c r="K31" s="932"/>
      <c r="L31" s="933"/>
    </row>
    <row r="32" spans="2:12" x14ac:dyDescent="0.25">
      <c r="B32" s="931"/>
      <c r="C32" s="932"/>
      <c r="D32" s="932"/>
      <c r="E32" s="932"/>
      <c r="F32" s="932"/>
      <c r="G32" s="933"/>
      <c r="H32" s="931"/>
      <c r="I32" s="932"/>
      <c r="J32" s="932"/>
      <c r="K32" s="932"/>
      <c r="L32" s="933"/>
    </row>
    <row r="33" spans="2:12" x14ac:dyDescent="0.25">
      <c r="B33" s="931"/>
      <c r="C33" s="932"/>
      <c r="D33" s="932"/>
      <c r="E33" s="932"/>
      <c r="F33" s="932"/>
      <c r="G33" s="933"/>
      <c r="H33" s="931"/>
      <c r="I33" s="932"/>
      <c r="J33" s="932"/>
      <c r="K33" s="932"/>
      <c r="L33" s="933"/>
    </row>
    <row r="34" spans="2:12" x14ac:dyDescent="0.25">
      <c r="B34" s="931"/>
      <c r="C34" s="932"/>
      <c r="D34" s="932"/>
      <c r="E34" s="932"/>
      <c r="F34" s="932"/>
      <c r="G34" s="933"/>
      <c r="H34" s="931"/>
      <c r="I34" s="932"/>
      <c r="J34" s="932"/>
      <c r="K34" s="932"/>
      <c r="L34" s="933"/>
    </row>
    <row r="35" spans="2:12" x14ac:dyDescent="0.25">
      <c r="B35" s="931"/>
      <c r="C35" s="932"/>
      <c r="D35" s="932"/>
      <c r="E35" s="932"/>
      <c r="F35" s="932"/>
      <c r="G35" s="933"/>
      <c r="H35" s="931"/>
      <c r="I35" s="932"/>
      <c r="J35" s="932"/>
      <c r="K35" s="932"/>
      <c r="L35" s="933"/>
    </row>
    <row r="36" spans="2:12" x14ac:dyDescent="0.25">
      <c r="B36" s="931"/>
      <c r="C36" s="932"/>
      <c r="D36" s="932"/>
      <c r="E36" s="932"/>
      <c r="F36" s="932"/>
      <c r="G36" s="933"/>
      <c r="H36" s="931"/>
      <c r="I36" s="932"/>
      <c r="J36" s="932"/>
      <c r="K36" s="932"/>
      <c r="L36" s="933"/>
    </row>
    <row r="37" spans="2:12" x14ac:dyDescent="0.25">
      <c r="B37" s="1042">
        <v>3</v>
      </c>
      <c r="C37" s="1043"/>
      <c r="D37" s="1043"/>
      <c r="E37" s="1043"/>
      <c r="F37" s="1043"/>
      <c r="G37" s="1044"/>
      <c r="H37" s="1048">
        <v>4</v>
      </c>
      <c r="I37" s="1049"/>
      <c r="J37" s="1049"/>
      <c r="K37" s="1049"/>
      <c r="L37" s="1050"/>
    </row>
    <row r="38" spans="2:12" ht="18" customHeight="1" thickBot="1" x14ac:dyDescent="0.3">
      <c r="B38" s="1045"/>
      <c r="C38" s="1046"/>
      <c r="D38" s="1046"/>
      <c r="E38" s="1046"/>
      <c r="F38" s="1046"/>
      <c r="G38" s="1047"/>
      <c r="H38" s="1051"/>
      <c r="I38" s="1052"/>
      <c r="J38" s="1052"/>
      <c r="K38" s="1052"/>
      <c r="L38" s="1053"/>
    </row>
    <row r="39" spans="2:12" ht="15.75" customHeight="1" x14ac:dyDescent="0.25">
      <c r="B39" s="931" t="s">
        <v>656</v>
      </c>
      <c r="C39" s="932"/>
      <c r="D39" s="932"/>
      <c r="E39" s="932"/>
      <c r="F39" s="932"/>
      <c r="G39" s="933"/>
      <c r="H39" s="931" t="s">
        <v>657</v>
      </c>
      <c r="I39" s="932"/>
      <c r="J39" s="932"/>
      <c r="K39" s="932"/>
      <c r="L39" s="933"/>
    </row>
    <row r="40" spans="2:12" x14ac:dyDescent="0.25">
      <c r="B40" s="931"/>
      <c r="C40" s="932"/>
      <c r="D40" s="932"/>
      <c r="E40" s="932"/>
      <c r="F40" s="932"/>
      <c r="G40" s="933"/>
      <c r="H40" s="931"/>
      <c r="I40" s="932"/>
      <c r="J40" s="932"/>
      <c r="K40" s="932"/>
      <c r="L40" s="933"/>
    </row>
    <row r="41" spans="2:12" x14ac:dyDescent="0.25">
      <c r="B41" s="931"/>
      <c r="C41" s="932"/>
      <c r="D41" s="932"/>
      <c r="E41" s="932"/>
      <c r="F41" s="932"/>
      <c r="G41" s="933"/>
      <c r="H41" s="931"/>
      <c r="I41" s="932"/>
      <c r="J41" s="932"/>
      <c r="K41" s="932"/>
      <c r="L41" s="933"/>
    </row>
    <row r="42" spans="2:12" x14ac:dyDescent="0.25">
      <c r="B42" s="931"/>
      <c r="C42" s="932"/>
      <c r="D42" s="932"/>
      <c r="E42" s="932"/>
      <c r="F42" s="932"/>
      <c r="G42" s="933"/>
      <c r="H42" s="931"/>
      <c r="I42" s="932"/>
      <c r="J42" s="932"/>
      <c r="K42" s="932"/>
      <c r="L42" s="933"/>
    </row>
    <row r="43" spans="2:12" x14ac:dyDescent="0.25">
      <c r="B43" s="931"/>
      <c r="C43" s="932"/>
      <c r="D43" s="932"/>
      <c r="E43" s="932"/>
      <c r="F43" s="932"/>
      <c r="G43" s="933"/>
      <c r="H43" s="931"/>
      <c r="I43" s="932"/>
      <c r="J43" s="932"/>
      <c r="K43" s="932"/>
      <c r="L43" s="933"/>
    </row>
    <row r="44" spans="2:12" x14ac:dyDescent="0.25">
      <c r="B44" s="931"/>
      <c r="C44" s="932"/>
      <c r="D44" s="932"/>
      <c r="E44" s="932"/>
      <c r="F44" s="932"/>
      <c r="G44" s="933"/>
      <c r="H44" s="931"/>
      <c r="I44" s="932"/>
      <c r="J44" s="932"/>
      <c r="K44" s="932"/>
      <c r="L44" s="933"/>
    </row>
    <row r="45" spans="2:12" x14ac:dyDescent="0.25">
      <c r="B45" s="931"/>
      <c r="C45" s="932"/>
      <c r="D45" s="932"/>
      <c r="E45" s="932"/>
      <c r="F45" s="932"/>
      <c r="G45" s="933"/>
      <c r="H45" s="931"/>
      <c r="I45" s="932"/>
      <c r="J45" s="932"/>
      <c r="K45" s="932"/>
      <c r="L45" s="933"/>
    </row>
    <row r="46" spans="2:12" x14ac:dyDescent="0.25">
      <c r="B46" s="931"/>
      <c r="C46" s="932"/>
      <c r="D46" s="932"/>
      <c r="E46" s="932"/>
      <c r="F46" s="932"/>
      <c r="G46" s="933"/>
      <c r="H46" s="931"/>
      <c r="I46" s="932"/>
      <c r="J46" s="932"/>
      <c r="K46" s="932"/>
      <c r="L46" s="933"/>
    </row>
    <row r="47" spans="2:12" x14ac:dyDescent="0.25">
      <c r="B47" s="931"/>
      <c r="C47" s="932"/>
      <c r="D47" s="932"/>
      <c r="E47" s="932"/>
      <c r="F47" s="932"/>
      <c r="G47" s="933"/>
      <c r="H47" s="931"/>
      <c r="I47" s="932"/>
      <c r="J47" s="932"/>
      <c r="K47" s="932"/>
      <c r="L47" s="933"/>
    </row>
    <row r="48" spans="2:12" x14ac:dyDescent="0.25">
      <c r="B48" s="931"/>
      <c r="C48" s="932"/>
      <c r="D48" s="932"/>
      <c r="E48" s="932"/>
      <c r="F48" s="932"/>
      <c r="G48" s="933"/>
      <c r="H48" s="931"/>
      <c r="I48" s="932"/>
      <c r="J48" s="932"/>
      <c r="K48" s="932"/>
      <c r="L48" s="933"/>
    </row>
    <row r="49" spans="2:12" x14ac:dyDescent="0.25">
      <c r="B49" s="931"/>
      <c r="C49" s="932"/>
      <c r="D49" s="932"/>
      <c r="E49" s="932"/>
      <c r="F49" s="932"/>
      <c r="G49" s="933"/>
      <c r="H49" s="931"/>
      <c r="I49" s="932"/>
      <c r="J49" s="932"/>
      <c r="K49" s="932"/>
      <c r="L49" s="933"/>
    </row>
    <row r="50" spans="2:12" x14ac:dyDescent="0.25">
      <c r="B50" s="931"/>
      <c r="C50" s="932"/>
      <c r="D50" s="932"/>
      <c r="E50" s="932"/>
      <c r="F50" s="932"/>
      <c r="G50" s="933"/>
      <c r="H50" s="931"/>
      <c r="I50" s="932"/>
      <c r="J50" s="932"/>
      <c r="K50" s="932"/>
      <c r="L50" s="933"/>
    </row>
    <row r="51" spans="2:12" x14ac:dyDescent="0.25">
      <c r="B51" s="931"/>
      <c r="C51" s="932"/>
      <c r="D51" s="932"/>
      <c r="E51" s="932"/>
      <c r="F51" s="932"/>
      <c r="G51" s="933"/>
      <c r="H51" s="931"/>
      <c r="I51" s="932"/>
      <c r="J51" s="932"/>
      <c r="K51" s="932"/>
      <c r="L51" s="933"/>
    </row>
    <row r="52" spans="2:12" x14ac:dyDescent="0.25">
      <c r="B52" s="931"/>
      <c r="C52" s="932"/>
      <c r="D52" s="932"/>
      <c r="E52" s="932"/>
      <c r="F52" s="932"/>
      <c r="G52" s="933"/>
      <c r="H52" s="931"/>
      <c r="I52" s="932"/>
      <c r="J52" s="932"/>
      <c r="K52" s="932"/>
      <c r="L52" s="933"/>
    </row>
    <row r="53" spans="2:12" x14ac:dyDescent="0.25">
      <c r="B53" s="1042">
        <v>5</v>
      </c>
      <c r="C53" s="1043"/>
      <c r="D53" s="1043"/>
      <c r="E53" s="1043"/>
      <c r="F53" s="1043"/>
      <c r="G53" s="1044"/>
      <c r="H53" s="1048">
        <v>6</v>
      </c>
      <c r="I53" s="1049"/>
      <c r="J53" s="1049"/>
      <c r="K53" s="1049"/>
      <c r="L53" s="1050"/>
    </row>
    <row r="54" spans="2:12" ht="18" customHeight="1" thickBot="1" x14ac:dyDescent="0.3">
      <c r="B54" s="1045"/>
      <c r="C54" s="1046"/>
      <c r="D54" s="1046"/>
      <c r="E54" s="1046"/>
      <c r="F54" s="1046"/>
      <c r="G54" s="1047"/>
      <c r="H54" s="1051"/>
      <c r="I54" s="1052"/>
      <c r="J54" s="1052"/>
      <c r="K54" s="1052"/>
      <c r="L54" s="1053"/>
    </row>
    <row r="55" spans="2:12" ht="96" customHeight="1" thickBot="1" x14ac:dyDescent="0.3">
      <c r="B55" s="1054" t="s">
        <v>1096</v>
      </c>
      <c r="C55" s="1055"/>
      <c r="D55" s="1055"/>
      <c r="E55" s="1055"/>
      <c r="F55" s="1055"/>
      <c r="G55" s="1055"/>
      <c r="H55" s="1055"/>
      <c r="I55" s="1055"/>
      <c r="J55" s="1055"/>
      <c r="K55" s="1055"/>
      <c r="L55" s="1056"/>
    </row>
    <row r="56" spans="2:12" ht="15.75" customHeight="1" x14ac:dyDescent="0.25">
      <c r="B56" s="931"/>
      <c r="C56" s="932"/>
      <c r="D56" s="932"/>
      <c r="E56" s="932"/>
      <c r="F56" s="932"/>
      <c r="G56" s="933"/>
      <c r="H56" s="931" t="s">
        <v>657</v>
      </c>
      <c r="I56" s="932"/>
      <c r="J56" s="932"/>
      <c r="K56" s="932"/>
      <c r="L56" s="933"/>
    </row>
    <row r="57" spans="2:12" x14ac:dyDescent="0.25">
      <c r="B57" s="931"/>
      <c r="C57" s="932"/>
      <c r="D57" s="932"/>
      <c r="E57" s="932"/>
      <c r="F57" s="932"/>
      <c r="G57" s="933"/>
      <c r="H57" s="931"/>
      <c r="I57" s="932"/>
      <c r="J57" s="932"/>
      <c r="K57" s="932"/>
      <c r="L57" s="933"/>
    </row>
    <row r="58" spans="2:12" x14ac:dyDescent="0.25">
      <c r="B58" s="931"/>
      <c r="C58" s="932"/>
      <c r="D58" s="932"/>
      <c r="E58" s="932"/>
      <c r="F58" s="932"/>
      <c r="G58" s="933"/>
      <c r="H58" s="931"/>
      <c r="I58" s="932"/>
      <c r="J58" s="932"/>
      <c r="K58" s="932"/>
      <c r="L58" s="933"/>
    </row>
    <row r="59" spans="2:12" x14ac:dyDescent="0.25">
      <c r="B59" s="931"/>
      <c r="C59" s="932"/>
      <c r="D59" s="932"/>
      <c r="E59" s="932"/>
      <c r="F59" s="932"/>
      <c r="G59" s="933"/>
      <c r="H59" s="931"/>
      <c r="I59" s="932"/>
      <c r="J59" s="932"/>
      <c r="K59" s="932"/>
      <c r="L59" s="933"/>
    </row>
    <row r="60" spans="2:12" x14ac:dyDescent="0.25">
      <c r="B60" s="931"/>
      <c r="C60" s="932"/>
      <c r="D60" s="932"/>
      <c r="E60" s="932"/>
      <c r="F60" s="932"/>
      <c r="G60" s="933"/>
      <c r="H60" s="931"/>
      <c r="I60" s="932"/>
      <c r="J60" s="932"/>
      <c r="K60" s="932"/>
      <c r="L60" s="933"/>
    </row>
    <row r="61" spans="2:12" x14ac:dyDescent="0.25">
      <c r="B61" s="931"/>
      <c r="C61" s="932"/>
      <c r="D61" s="932"/>
      <c r="E61" s="932"/>
      <c r="F61" s="932"/>
      <c r="G61" s="933"/>
      <c r="H61" s="931"/>
      <c r="I61" s="932"/>
      <c r="J61" s="932"/>
      <c r="K61" s="932"/>
      <c r="L61" s="933"/>
    </row>
    <row r="62" spans="2:12" x14ac:dyDescent="0.25">
      <c r="B62" s="931"/>
      <c r="C62" s="932"/>
      <c r="D62" s="932"/>
      <c r="E62" s="932"/>
      <c r="F62" s="932"/>
      <c r="G62" s="933"/>
      <c r="H62" s="931"/>
      <c r="I62" s="932"/>
      <c r="J62" s="932"/>
      <c r="K62" s="932"/>
      <c r="L62" s="933"/>
    </row>
    <row r="63" spans="2:12" x14ac:dyDescent="0.25">
      <c r="B63" s="931"/>
      <c r="C63" s="932"/>
      <c r="D63" s="932"/>
      <c r="E63" s="932"/>
      <c r="F63" s="932"/>
      <c r="G63" s="933"/>
      <c r="H63" s="931"/>
      <c r="I63" s="932"/>
      <c r="J63" s="932"/>
      <c r="K63" s="932"/>
      <c r="L63" s="933"/>
    </row>
    <row r="64" spans="2:12" x14ac:dyDescent="0.25">
      <c r="B64" s="931"/>
      <c r="C64" s="932"/>
      <c r="D64" s="932"/>
      <c r="E64" s="932"/>
      <c r="F64" s="932"/>
      <c r="G64" s="933"/>
      <c r="H64" s="931"/>
      <c r="I64" s="932"/>
      <c r="J64" s="932"/>
      <c r="K64" s="932"/>
      <c r="L64" s="933"/>
    </row>
    <row r="65" spans="2:12" x14ac:dyDescent="0.25">
      <c r="B65" s="931"/>
      <c r="C65" s="932"/>
      <c r="D65" s="932"/>
      <c r="E65" s="932"/>
      <c r="F65" s="932"/>
      <c r="G65" s="933"/>
      <c r="H65" s="931"/>
      <c r="I65" s="932"/>
      <c r="J65" s="932"/>
      <c r="K65" s="932"/>
      <c r="L65" s="933"/>
    </row>
    <row r="66" spans="2:12" x14ac:dyDescent="0.25">
      <c r="B66" s="931"/>
      <c r="C66" s="932"/>
      <c r="D66" s="932"/>
      <c r="E66" s="932"/>
      <c r="F66" s="932"/>
      <c r="G66" s="933"/>
      <c r="H66" s="931"/>
      <c r="I66" s="932"/>
      <c r="J66" s="932"/>
      <c r="K66" s="932"/>
      <c r="L66" s="933"/>
    </row>
    <row r="67" spans="2:12" x14ac:dyDescent="0.25">
      <c r="B67" s="931"/>
      <c r="C67" s="932"/>
      <c r="D67" s="932"/>
      <c r="E67" s="932"/>
      <c r="F67" s="932"/>
      <c r="G67" s="933"/>
      <c r="H67" s="931"/>
      <c r="I67" s="932"/>
      <c r="J67" s="932"/>
      <c r="K67" s="932"/>
      <c r="L67" s="933"/>
    </row>
    <row r="68" spans="2:12" x14ac:dyDescent="0.25">
      <c r="B68" s="931"/>
      <c r="C68" s="932"/>
      <c r="D68" s="932"/>
      <c r="E68" s="932"/>
      <c r="F68" s="932"/>
      <c r="G68" s="933"/>
      <c r="H68" s="931"/>
      <c r="I68" s="932"/>
      <c r="J68" s="932"/>
      <c r="K68" s="932"/>
      <c r="L68" s="933"/>
    </row>
    <row r="69" spans="2:12" x14ac:dyDescent="0.25">
      <c r="B69" s="931"/>
      <c r="C69" s="932"/>
      <c r="D69" s="932"/>
      <c r="E69" s="932"/>
      <c r="F69" s="932"/>
      <c r="G69" s="933"/>
      <c r="H69" s="931"/>
      <c r="I69" s="932"/>
      <c r="J69" s="932"/>
      <c r="K69" s="932"/>
      <c r="L69" s="933"/>
    </row>
    <row r="70" spans="2:12" x14ac:dyDescent="0.25">
      <c r="B70" s="1042">
        <v>7</v>
      </c>
      <c r="C70" s="1043"/>
      <c r="D70" s="1043"/>
      <c r="E70" s="1043"/>
      <c r="F70" s="1043"/>
      <c r="G70" s="1044"/>
      <c r="H70" s="1048">
        <v>8</v>
      </c>
      <c r="I70" s="1049"/>
      <c r="J70" s="1049"/>
      <c r="K70" s="1049"/>
      <c r="L70" s="1050"/>
    </row>
    <row r="71" spans="2:12" ht="18" customHeight="1" thickBot="1" x14ac:dyDescent="0.3">
      <c r="B71" s="1045"/>
      <c r="C71" s="1046"/>
      <c r="D71" s="1046"/>
      <c r="E71" s="1046"/>
      <c r="F71" s="1046"/>
      <c r="G71" s="1047"/>
      <c r="H71" s="1051"/>
      <c r="I71" s="1052"/>
      <c r="J71" s="1052"/>
      <c r="K71" s="1052"/>
      <c r="L71" s="1053"/>
    </row>
    <row r="72" spans="2:12" ht="15.75" customHeight="1" x14ac:dyDescent="0.25">
      <c r="B72" s="931" t="s">
        <v>656</v>
      </c>
      <c r="C72" s="932"/>
      <c r="D72" s="932"/>
      <c r="E72" s="932"/>
      <c r="F72" s="932"/>
      <c r="G72" s="933"/>
      <c r="H72" s="931" t="s">
        <v>657</v>
      </c>
      <c r="I72" s="932"/>
      <c r="J72" s="932"/>
      <c r="K72" s="932"/>
      <c r="L72" s="933"/>
    </row>
    <row r="73" spans="2:12" x14ac:dyDescent="0.25">
      <c r="B73" s="931"/>
      <c r="C73" s="932"/>
      <c r="D73" s="932"/>
      <c r="E73" s="932"/>
      <c r="F73" s="932"/>
      <c r="G73" s="933"/>
      <c r="H73" s="931"/>
      <c r="I73" s="932"/>
      <c r="J73" s="932"/>
      <c r="K73" s="932"/>
      <c r="L73" s="933"/>
    </row>
    <row r="74" spans="2:12" x14ac:dyDescent="0.25">
      <c r="B74" s="931"/>
      <c r="C74" s="932"/>
      <c r="D74" s="932"/>
      <c r="E74" s="932"/>
      <c r="F74" s="932"/>
      <c r="G74" s="933"/>
      <c r="H74" s="931"/>
      <c r="I74" s="932"/>
      <c r="J74" s="932"/>
      <c r="K74" s="932"/>
      <c r="L74" s="933"/>
    </row>
    <row r="75" spans="2:12" x14ac:dyDescent="0.25">
      <c r="B75" s="931"/>
      <c r="C75" s="932"/>
      <c r="D75" s="932"/>
      <c r="E75" s="932"/>
      <c r="F75" s="932"/>
      <c r="G75" s="933"/>
      <c r="H75" s="931"/>
      <c r="I75" s="932"/>
      <c r="J75" s="932"/>
      <c r="K75" s="932"/>
      <c r="L75" s="933"/>
    </row>
    <row r="76" spans="2:12" x14ac:dyDescent="0.25">
      <c r="B76" s="931"/>
      <c r="C76" s="932"/>
      <c r="D76" s="932"/>
      <c r="E76" s="932"/>
      <c r="F76" s="932"/>
      <c r="G76" s="933"/>
      <c r="H76" s="931"/>
      <c r="I76" s="932"/>
      <c r="J76" s="932"/>
      <c r="K76" s="932"/>
      <c r="L76" s="933"/>
    </row>
    <row r="77" spans="2:12" x14ac:dyDescent="0.25">
      <c r="B77" s="931"/>
      <c r="C77" s="932"/>
      <c r="D77" s="932"/>
      <c r="E77" s="932"/>
      <c r="F77" s="932"/>
      <c r="G77" s="933"/>
      <c r="H77" s="931"/>
      <c r="I77" s="932"/>
      <c r="J77" s="932"/>
      <c r="K77" s="932"/>
      <c r="L77" s="933"/>
    </row>
    <row r="78" spans="2:12" x14ac:dyDescent="0.25">
      <c r="B78" s="931"/>
      <c r="C78" s="932"/>
      <c r="D78" s="932"/>
      <c r="E78" s="932"/>
      <c r="F78" s="932"/>
      <c r="G78" s="933"/>
      <c r="H78" s="931"/>
      <c r="I78" s="932"/>
      <c r="J78" s="932"/>
      <c r="K78" s="932"/>
      <c r="L78" s="933"/>
    </row>
    <row r="79" spans="2:12" x14ac:dyDescent="0.25">
      <c r="B79" s="931"/>
      <c r="C79" s="932"/>
      <c r="D79" s="932"/>
      <c r="E79" s="932"/>
      <c r="F79" s="932"/>
      <c r="G79" s="933"/>
      <c r="H79" s="931"/>
      <c r="I79" s="932"/>
      <c r="J79" s="932"/>
      <c r="K79" s="932"/>
      <c r="L79" s="933"/>
    </row>
    <row r="80" spans="2:12" x14ac:dyDescent="0.25">
      <c r="B80" s="931"/>
      <c r="C80" s="932"/>
      <c r="D80" s="932"/>
      <c r="E80" s="932"/>
      <c r="F80" s="932"/>
      <c r="G80" s="933"/>
      <c r="H80" s="931"/>
      <c r="I80" s="932"/>
      <c r="J80" s="932"/>
      <c r="K80" s="932"/>
      <c r="L80" s="933"/>
    </row>
    <row r="81" spans="2:12" x14ac:dyDescent="0.25">
      <c r="B81" s="931"/>
      <c r="C81" s="932"/>
      <c r="D81" s="932"/>
      <c r="E81" s="932"/>
      <c r="F81" s="932"/>
      <c r="G81" s="933"/>
      <c r="H81" s="931"/>
      <c r="I81" s="932"/>
      <c r="J81" s="932"/>
      <c r="K81" s="932"/>
      <c r="L81" s="933"/>
    </row>
    <row r="82" spans="2:12" x14ac:dyDescent="0.25">
      <c r="B82" s="931"/>
      <c r="C82" s="932"/>
      <c r="D82" s="932"/>
      <c r="E82" s="932"/>
      <c r="F82" s="932"/>
      <c r="G82" s="933"/>
      <c r="H82" s="931"/>
      <c r="I82" s="932"/>
      <c r="J82" s="932"/>
      <c r="K82" s="932"/>
      <c r="L82" s="933"/>
    </row>
    <row r="83" spans="2:12" x14ac:dyDescent="0.25">
      <c r="B83" s="931"/>
      <c r="C83" s="932"/>
      <c r="D83" s="932"/>
      <c r="E83" s="932"/>
      <c r="F83" s="932"/>
      <c r="G83" s="933"/>
      <c r="H83" s="931"/>
      <c r="I83" s="932"/>
      <c r="J83" s="932"/>
      <c r="K83" s="932"/>
      <c r="L83" s="933"/>
    </row>
    <row r="84" spans="2:12" x14ac:dyDescent="0.25">
      <c r="B84" s="931"/>
      <c r="C84" s="932"/>
      <c r="D84" s="932"/>
      <c r="E84" s="932"/>
      <c r="F84" s="932"/>
      <c r="G84" s="933"/>
      <c r="H84" s="931"/>
      <c r="I84" s="932"/>
      <c r="J84" s="932"/>
      <c r="K84" s="932"/>
      <c r="L84" s="933"/>
    </row>
    <row r="85" spans="2:12" x14ac:dyDescent="0.25">
      <c r="B85" s="931"/>
      <c r="C85" s="932"/>
      <c r="D85" s="932"/>
      <c r="E85" s="932"/>
      <c r="F85" s="932"/>
      <c r="G85" s="933"/>
      <c r="H85" s="931"/>
      <c r="I85" s="932"/>
      <c r="J85" s="932"/>
      <c r="K85" s="932"/>
      <c r="L85" s="933"/>
    </row>
    <row r="86" spans="2:12" x14ac:dyDescent="0.25">
      <c r="B86" s="1042">
        <v>9</v>
      </c>
      <c r="C86" s="1043"/>
      <c r="D86" s="1043"/>
      <c r="E86" s="1043"/>
      <c r="F86" s="1043"/>
      <c r="G86" s="1044"/>
      <c r="H86" s="1048">
        <v>10</v>
      </c>
      <c r="I86" s="1049"/>
      <c r="J86" s="1049"/>
      <c r="K86" s="1049"/>
      <c r="L86" s="1050"/>
    </row>
    <row r="87" spans="2:12" ht="18" customHeight="1" thickBot="1" x14ac:dyDescent="0.3">
      <c r="B87" s="1045"/>
      <c r="C87" s="1046"/>
      <c r="D87" s="1046"/>
      <c r="E87" s="1046"/>
      <c r="F87" s="1046"/>
      <c r="G87" s="1047"/>
      <c r="H87" s="1051"/>
      <c r="I87" s="1052"/>
      <c r="J87" s="1052"/>
      <c r="K87" s="1052"/>
      <c r="L87" s="1053"/>
    </row>
    <row r="88" spans="2:12" ht="15.75" customHeight="1" x14ac:dyDescent="0.25">
      <c r="B88" s="931" t="s">
        <v>656</v>
      </c>
      <c r="C88" s="932"/>
      <c r="D88" s="932"/>
      <c r="E88" s="932"/>
      <c r="F88" s="932"/>
      <c r="G88" s="933"/>
      <c r="H88" s="931" t="s">
        <v>657</v>
      </c>
      <c r="I88" s="932"/>
      <c r="J88" s="932"/>
      <c r="K88" s="932"/>
      <c r="L88" s="933"/>
    </row>
    <row r="89" spans="2:12" x14ac:dyDescent="0.25">
      <c r="B89" s="931"/>
      <c r="C89" s="932"/>
      <c r="D89" s="932"/>
      <c r="E89" s="932"/>
      <c r="F89" s="932"/>
      <c r="G89" s="933"/>
      <c r="H89" s="931"/>
      <c r="I89" s="932"/>
      <c r="J89" s="932"/>
      <c r="K89" s="932"/>
      <c r="L89" s="933"/>
    </row>
    <row r="90" spans="2:12" x14ac:dyDescent="0.25">
      <c r="B90" s="931"/>
      <c r="C90" s="932"/>
      <c r="D90" s="932"/>
      <c r="E90" s="932"/>
      <c r="F90" s="932"/>
      <c r="G90" s="933"/>
      <c r="H90" s="931"/>
      <c r="I90" s="932"/>
      <c r="J90" s="932"/>
      <c r="K90" s="932"/>
      <c r="L90" s="933"/>
    </row>
    <row r="91" spans="2:12" x14ac:dyDescent="0.25">
      <c r="B91" s="931"/>
      <c r="C91" s="932"/>
      <c r="D91" s="932"/>
      <c r="E91" s="932"/>
      <c r="F91" s="932"/>
      <c r="G91" s="933"/>
      <c r="H91" s="931"/>
      <c r="I91" s="932"/>
      <c r="J91" s="932"/>
      <c r="K91" s="932"/>
      <c r="L91" s="933"/>
    </row>
    <row r="92" spans="2:12" x14ac:dyDescent="0.25">
      <c r="B92" s="931"/>
      <c r="C92" s="932"/>
      <c r="D92" s="932"/>
      <c r="E92" s="932"/>
      <c r="F92" s="932"/>
      <c r="G92" s="933"/>
      <c r="H92" s="931"/>
      <c r="I92" s="932"/>
      <c r="J92" s="932"/>
      <c r="K92" s="932"/>
      <c r="L92" s="933"/>
    </row>
    <row r="93" spans="2:12" x14ac:dyDescent="0.25">
      <c r="B93" s="931"/>
      <c r="C93" s="932"/>
      <c r="D93" s="932"/>
      <c r="E93" s="932"/>
      <c r="F93" s="932"/>
      <c r="G93" s="933"/>
      <c r="H93" s="931"/>
      <c r="I93" s="932"/>
      <c r="J93" s="932"/>
      <c r="K93" s="932"/>
      <c r="L93" s="933"/>
    </row>
    <row r="94" spans="2:12" x14ac:dyDescent="0.25">
      <c r="B94" s="931"/>
      <c r="C94" s="932"/>
      <c r="D94" s="932"/>
      <c r="E94" s="932"/>
      <c r="F94" s="932"/>
      <c r="G94" s="933"/>
      <c r="H94" s="931"/>
      <c r="I94" s="932"/>
      <c r="J94" s="932"/>
      <c r="K94" s="932"/>
      <c r="L94" s="933"/>
    </row>
    <row r="95" spans="2:12" x14ac:dyDescent="0.25">
      <c r="B95" s="931"/>
      <c r="C95" s="932"/>
      <c r="D95" s="932"/>
      <c r="E95" s="932"/>
      <c r="F95" s="932"/>
      <c r="G95" s="933"/>
      <c r="H95" s="931"/>
      <c r="I95" s="932"/>
      <c r="J95" s="932"/>
      <c r="K95" s="932"/>
      <c r="L95" s="933"/>
    </row>
    <row r="96" spans="2:12" x14ac:dyDescent="0.25">
      <c r="B96" s="931"/>
      <c r="C96" s="932"/>
      <c r="D96" s="932"/>
      <c r="E96" s="932"/>
      <c r="F96" s="932"/>
      <c r="G96" s="933"/>
      <c r="H96" s="931"/>
      <c r="I96" s="932"/>
      <c r="J96" s="932"/>
      <c r="K96" s="932"/>
      <c r="L96" s="933"/>
    </row>
    <row r="97" spans="2:12" x14ac:dyDescent="0.25">
      <c r="B97" s="931"/>
      <c r="C97" s="932"/>
      <c r="D97" s="932"/>
      <c r="E97" s="932"/>
      <c r="F97" s="932"/>
      <c r="G97" s="933"/>
      <c r="H97" s="931"/>
      <c r="I97" s="932"/>
      <c r="J97" s="932"/>
      <c r="K97" s="932"/>
      <c r="L97" s="933"/>
    </row>
    <row r="98" spans="2:12" x14ac:dyDescent="0.25">
      <c r="B98" s="931"/>
      <c r="C98" s="932"/>
      <c r="D98" s="932"/>
      <c r="E98" s="932"/>
      <c r="F98" s="932"/>
      <c r="G98" s="933"/>
      <c r="H98" s="931"/>
      <c r="I98" s="932"/>
      <c r="J98" s="932"/>
      <c r="K98" s="932"/>
      <c r="L98" s="933"/>
    </row>
    <row r="99" spans="2:12" x14ac:dyDescent="0.25">
      <c r="B99" s="931"/>
      <c r="C99" s="932"/>
      <c r="D99" s="932"/>
      <c r="E99" s="932"/>
      <c r="F99" s="932"/>
      <c r="G99" s="933"/>
      <c r="H99" s="931"/>
      <c r="I99" s="932"/>
      <c r="J99" s="932"/>
      <c r="K99" s="932"/>
      <c r="L99" s="933"/>
    </row>
    <row r="100" spans="2:12" x14ac:dyDescent="0.25">
      <c r="B100" s="931"/>
      <c r="C100" s="932"/>
      <c r="D100" s="932"/>
      <c r="E100" s="932"/>
      <c r="F100" s="932"/>
      <c r="G100" s="933"/>
      <c r="H100" s="931"/>
      <c r="I100" s="932"/>
      <c r="J100" s="932"/>
      <c r="K100" s="932"/>
      <c r="L100" s="933"/>
    </row>
    <row r="101" spans="2:12" x14ac:dyDescent="0.25">
      <c r="B101" s="931"/>
      <c r="C101" s="932"/>
      <c r="D101" s="932"/>
      <c r="E101" s="932"/>
      <c r="F101" s="932"/>
      <c r="G101" s="933"/>
      <c r="H101" s="931"/>
      <c r="I101" s="932"/>
      <c r="J101" s="932"/>
      <c r="K101" s="932"/>
      <c r="L101" s="933"/>
    </row>
    <row r="102" spans="2:12" x14ac:dyDescent="0.25">
      <c r="B102" s="1042">
        <v>11</v>
      </c>
      <c r="C102" s="1043"/>
      <c r="D102" s="1043"/>
      <c r="E102" s="1043"/>
      <c r="F102" s="1043"/>
      <c r="G102" s="1044"/>
      <c r="H102" s="1048">
        <v>12</v>
      </c>
      <c r="I102" s="1049"/>
      <c r="J102" s="1049"/>
      <c r="K102" s="1049"/>
      <c r="L102" s="1050"/>
    </row>
    <row r="103" spans="2:12" ht="18" customHeight="1" thickBot="1" x14ac:dyDescent="0.3">
      <c r="B103" s="1045"/>
      <c r="C103" s="1046"/>
      <c r="D103" s="1046"/>
      <c r="E103" s="1046"/>
      <c r="F103" s="1046"/>
      <c r="G103" s="1047"/>
      <c r="H103" s="1051"/>
      <c r="I103" s="1052"/>
      <c r="J103" s="1052"/>
      <c r="K103" s="1052"/>
      <c r="L103" s="1053"/>
    </row>
    <row r="104" spans="2:12" ht="15.75" customHeight="1" x14ac:dyDescent="0.25">
      <c r="B104" s="931" t="s">
        <v>656</v>
      </c>
      <c r="C104" s="932"/>
      <c r="D104" s="932"/>
      <c r="E104" s="932"/>
      <c r="F104" s="932"/>
      <c r="G104" s="933"/>
      <c r="H104" s="931" t="s">
        <v>657</v>
      </c>
      <c r="I104" s="932"/>
      <c r="J104" s="932"/>
      <c r="K104" s="932"/>
      <c r="L104" s="933"/>
    </row>
    <row r="105" spans="2:12" x14ac:dyDescent="0.25">
      <c r="B105" s="931"/>
      <c r="C105" s="932"/>
      <c r="D105" s="932"/>
      <c r="E105" s="932"/>
      <c r="F105" s="932"/>
      <c r="G105" s="933"/>
      <c r="H105" s="931"/>
      <c r="I105" s="932"/>
      <c r="J105" s="932"/>
      <c r="K105" s="932"/>
      <c r="L105" s="933"/>
    </row>
    <row r="106" spans="2:12" x14ac:dyDescent="0.25">
      <c r="B106" s="931"/>
      <c r="C106" s="932"/>
      <c r="D106" s="932"/>
      <c r="E106" s="932"/>
      <c r="F106" s="932"/>
      <c r="G106" s="933"/>
      <c r="H106" s="931"/>
      <c r="I106" s="932"/>
      <c r="J106" s="932"/>
      <c r="K106" s="932"/>
      <c r="L106" s="933"/>
    </row>
    <row r="107" spans="2:12" x14ac:dyDescent="0.25">
      <c r="B107" s="931"/>
      <c r="C107" s="932"/>
      <c r="D107" s="932"/>
      <c r="E107" s="932"/>
      <c r="F107" s="932"/>
      <c r="G107" s="933"/>
      <c r="H107" s="931"/>
      <c r="I107" s="932"/>
      <c r="J107" s="932"/>
      <c r="K107" s="932"/>
      <c r="L107" s="933"/>
    </row>
    <row r="108" spans="2:12" x14ac:dyDescent="0.25">
      <c r="B108" s="931"/>
      <c r="C108" s="932"/>
      <c r="D108" s="932"/>
      <c r="E108" s="932"/>
      <c r="F108" s="932"/>
      <c r="G108" s="933"/>
      <c r="H108" s="931"/>
      <c r="I108" s="932"/>
      <c r="J108" s="932"/>
      <c r="K108" s="932"/>
      <c r="L108" s="933"/>
    </row>
    <row r="109" spans="2:12" x14ac:dyDescent="0.25">
      <c r="B109" s="931"/>
      <c r="C109" s="932"/>
      <c r="D109" s="932"/>
      <c r="E109" s="932"/>
      <c r="F109" s="932"/>
      <c r="G109" s="933"/>
      <c r="H109" s="931"/>
      <c r="I109" s="932"/>
      <c r="J109" s="932"/>
      <c r="K109" s="932"/>
      <c r="L109" s="933"/>
    </row>
    <row r="110" spans="2:12" x14ac:dyDescent="0.25">
      <c r="B110" s="931"/>
      <c r="C110" s="932"/>
      <c r="D110" s="932"/>
      <c r="E110" s="932"/>
      <c r="F110" s="932"/>
      <c r="G110" s="933"/>
      <c r="H110" s="931"/>
      <c r="I110" s="932"/>
      <c r="J110" s="932"/>
      <c r="K110" s="932"/>
      <c r="L110" s="933"/>
    </row>
    <row r="111" spans="2:12" x14ac:dyDescent="0.25">
      <c r="B111" s="931"/>
      <c r="C111" s="932"/>
      <c r="D111" s="932"/>
      <c r="E111" s="932"/>
      <c r="F111" s="932"/>
      <c r="G111" s="933"/>
      <c r="H111" s="931"/>
      <c r="I111" s="932"/>
      <c r="J111" s="932"/>
      <c r="K111" s="932"/>
      <c r="L111" s="933"/>
    </row>
    <row r="112" spans="2:12" x14ac:dyDescent="0.25">
      <c r="B112" s="931"/>
      <c r="C112" s="932"/>
      <c r="D112" s="932"/>
      <c r="E112" s="932"/>
      <c r="F112" s="932"/>
      <c r="G112" s="933"/>
      <c r="H112" s="931"/>
      <c r="I112" s="932"/>
      <c r="J112" s="932"/>
      <c r="K112" s="932"/>
      <c r="L112" s="933"/>
    </row>
    <row r="113" spans="2:12" x14ac:dyDescent="0.25">
      <c r="B113" s="931"/>
      <c r="C113" s="932"/>
      <c r="D113" s="932"/>
      <c r="E113" s="932"/>
      <c r="F113" s="932"/>
      <c r="G113" s="933"/>
      <c r="H113" s="931"/>
      <c r="I113" s="932"/>
      <c r="J113" s="932"/>
      <c r="K113" s="932"/>
      <c r="L113" s="933"/>
    </row>
    <row r="114" spans="2:12" x14ac:dyDescent="0.25">
      <c r="B114" s="931"/>
      <c r="C114" s="932"/>
      <c r="D114" s="932"/>
      <c r="E114" s="932"/>
      <c r="F114" s="932"/>
      <c r="G114" s="933"/>
      <c r="H114" s="931"/>
      <c r="I114" s="932"/>
      <c r="J114" s="932"/>
      <c r="K114" s="932"/>
      <c r="L114" s="933"/>
    </row>
    <row r="115" spans="2:12" x14ac:dyDescent="0.25">
      <c r="B115" s="931"/>
      <c r="C115" s="932"/>
      <c r="D115" s="932"/>
      <c r="E115" s="932"/>
      <c r="F115" s="932"/>
      <c r="G115" s="933"/>
      <c r="H115" s="931"/>
      <c r="I115" s="932"/>
      <c r="J115" s="932"/>
      <c r="K115" s="932"/>
      <c r="L115" s="933"/>
    </row>
    <row r="116" spans="2:12" x14ac:dyDescent="0.25">
      <c r="B116" s="931"/>
      <c r="C116" s="932"/>
      <c r="D116" s="932"/>
      <c r="E116" s="932"/>
      <c r="F116" s="932"/>
      <c r="G116" s="933"/>
      <c r="H116" s="931"/>
      <c r="I116" s="932"/>
      <c r="J116" s="932"/>
      <c r="K116" s="932"/>
      <c r="L116" s="933"/>
    </row>
    <row r="117" spans="2:12" x14ac:dyDescent="0.25">
      <c r="B117" s="931"/>
      <c r="C117" s="932"/>
      <c r="D117" s="932"/>
      <c r="E117" s="932"/>
      <c r="F117" s="932"/>
      <c r="G117" s="933"/>
      <c r="H117" s="931"/>
      <c r="I117" s="932"/>
      <c r="J117" s="932"/>
      <c r="K117" s="932"/>
      <c r="L117" s="933"/>
    </row>
    <row r="118" spans="2:12" x14ac:dyDescent="0.25">
      <c r="B118" s="1042">
        <v>13</v>
      </c>
      <c r="C118" s="1043"/>
      <c r="D118" s="1043"/>
      <c r="E118" s="1043"/>
      <c r="F118" s="1043"/>
      <c r="G118" s="1044"/>
      <c r="H118" s="1048">
        <v>14</v>
      </c>
      <c r="I118" s="1049"/>
      <c r="J118" s="1049"/>
      <c r="K118" s="1049"/>
      <c r="L118" s="1050"/>
    </row>
    <row r="119" spans="2:12" ht="18" customHeight="1" thickBot="1" x14ac:dyDescent="0.3">
      <c r="B119" s="1045"/>
      <c r="C119" s="1046"/>
      <c r="D119" s="1046"/>
      <c r="E119" s="1046"/>
      <c r="F119" s="1046"/>
      <c r="G119" s="1047"/>
      <c r="H119" s="1051"/>
      <c r="I119" s="1052"/>
      <c r="J119" s="1052"/>
      <c r="K119" s="1052"/>
      <c r="L119" s="1053"/>
    </row>
    <row r="120" spans="2:12" ht="15.75" customHeight="1" x14ac:dyDescent="0.25">
      <c r="B120" s="931" t="s">
        <v>656</v>
      </c>
      <c r="C120" s="932"/>
      <c r="D120" s="932"/>
      <c r="E120" s="932"/>
      <c r="F120" s="932"/>
      <c r="G120" s="933"/>
      <c r="H120" s="931" t="s">
        <v>657</v>
      </c>
      <c r="I120" s="932"/>
      <c r="J120" s="932"/>
      <c r="K120" s="932"/>
      <c r="L120" s="933"/>
    </row>
    <row r="121" spans="2:12" x14ac:dyDescent="0.25">
      <c r="B121" s="931"/>
      <c r="C121" s="932"/>
      <c r="D121" s="932"/>
      <c r="E121" s="932"/>
      <c r="F121" s="932"/>
      <c r="G121" s="933"/>
      <c r="H121" s="931"/>
      <c r="I121" s="932"/>
      <c r="J121" s="932"/>
      <c r="K121" s="932"/>
      <c r="L121" s="933"/>
    </row>
    <row r="122" spans="2:12" x14ac:dyDescent="0.25">
      <c r="B122" s="931"/>
      <c r="C122" s="932"/>
      <c r="D122" s="932"/>
      <c r="E122" s="932"/>
      <c r="F122" s="932"/>
      <c r="G122" s="933"/>
      <c r="H122" s="931"/>
      <c r="I122" s="932"/>
      <c r="J122" s="932"/>
      <c r="K122" s="932"/>
      <c r="L122" s="933"/>
    </row>
    <row r="123" spans="2:12" x14ac:dyDescent="0.25">
      <c r="B123" s="931"/>
      <c r="C123" s="932"/>
      <c r="D123" s="932"/>
      <c r="E123" s="932"/>
      <c r="F123" s="932"/>
      <c r="G123" s="933"/>
      <c r="H123" s="931"/>
      <c r="I123" s="932"/>
      <c r="J123" s="932"/>
      <c r="K123" s="932"/>
      <c r="L123" s="933"/>
    </row>
    <row r="124" spans="2:12" x14ac:dyDescent="0.25">
      <c r="B124" s="931"/>
      <c r="C124" s="932"/>
      <c r="D124" s="932"/>
      <c r="E124" s="932"/>
      <c r="F124" s="932"/>
      <c r="G124" s="933"/>
      <c r="H124" s="931"/>
      <c r="I124" s="932"/>
      <c r="J124" s="932"/>
      <c r="K124" s="932"/>
      <c r="L124" s="933"/>
    </row>
    <row r="125" spans="2:12" x14ac:dyDescent="0.25">
      <c r="B125" s="931"/>
      <c r="C125" s="932"/>
      <c r="D125" s="932"/>
      <c r="E125" s="932"/>
      <c r="F125" s="932"/>
      <c r="G125" s="933"/>
      <c r="H125" s="931"/>
      <c r="I125" s="932"/>
      <c r="J125" s="932"/>
      <c r="K125" s="932"/>
      <c r="L125" s="933"/>
    </row>
    <row r="126" spans="2:12" x14ac:dyDescent="0.25">
      <c r="B126" s="931"/>
      <c r="C126" s="932"/>
      <c r="D126" s="932"/>
      <c r="E126" s="932"/>
      <c r="F126" s="932"/>
      <c r="G126" s="933"/>
      <c r="H126" s="931"/>
      <c r="I126" s="932"/>
      <c r="J126" s="932"/>
      <c r="K126" s="932"/>
      <c r="L126" s="933"/>
    </row>
    <row r="127" spans="2:12" x14ac:dyDescent="0.25">
      <c r="B127" s="931"/>
      <c r="C127" s="932"/>
      <c r="D127" s="932"/>
      <c r="E127" s="932"/>
      <c r="F127" s="932"/>
      <c r="G127" s="933"/>
      <c r="H127" s="931"/>
      <c r="I127" s="932"/>
      <c r="J127" s="932"/>
      <c r="K127" s="932"/>
      <c r="L127" s="933"/>
    </row>
    <row r="128" spans="2:12" x14ac:dyDescent="0.25">
      <c r="B128" s="931"/>
      <c r="C128" s="932"/>
      <c r="D128" s="932"/>
      <c r="E128" s="932"/>
      <c r="F128" s="932"/>
      <c r="G128" s="933"/>
      <c r="H128" s="931"/>
      <c r="I128" s="932"/>
      <c r="J128" s="932"/>
      <c r="K128" s="932"/>
      <c r="L128" s="933"/>
    </row>
    <row r="129" spans="2:12" x14ac:dyDescent="0.25">
      <c r="B129" s="931"/>
      <c r="C129" s="932"/>
      <c r="D129" s="932"/>
      <c r="E129" s="932"/>
      <c r="F129" s="932"/>
      <c r="G129" s="933"/>
      <c r="H129" s="931"/>
      <c r="I129" s="932"/>
      <c r="J129" s="932"/>
      <c r="K129" s="932"/>
      <c r="L129" s="933"/>
    </row>
    <row r="130" spans="2:12" x14ac:dyDescent="0.25">
      <c r="B130" s="931"/>
      <c r="C130" s="932"/>
      <c r="D130" s="932"/>
      <c r="E130" s="932"/>
      <c r="F130" s="932"/>
      <c r="G130" s="933"/>
      <c r="H130" s="931"/>
      <c r="I130" s="932"/>
      <c r="J130" s="932"/>
      <c r="K130" s="932"/>
      <c r="L130" s="933"/>
    </row>
    <row r="131" spans="2:12" x14ac:dyDescent="0.25">
      <c r="B131" s="931"/>
      <c r="C131" s="932"/>
      <c r="D131" s="932"/>
      <c r="E131" s="932"/>
      <c r="F131" s="932"/>
      <c r="G131" s="933"/>
      <c r="H131" s="931"/>
      <c r="I131" s="932"/>
      <c r="J131" s="932"/>
      <c r="K131" s="932"/>
      <c r="L131" s="933"/>
    </row>
    <row r="132" spans="2:12" x14ac:dyDescent="0.25">
      <c r="B132" s="931"/>
      <c r="C132" s="932"/>
      <c r="D132" s="932"/>
      <c r="E132" s="932"/>
      <c r="F132" s="932"/>
      <c r="G132" s="933"/>
      <c r="H132" s="931"/>
      <c r="I132" s="932"/>
      <c r="J132" s="932"/>
      <c r="K132" s="932"/>
      <c r="L132" s="933"/>
    </row>
    <row r="133" spans="2:12" x14ac:dyDescent="0.25">
      <c r="B133" s="931"/>
      <c r="C133" s="932"/>
      <c r="D133" s="932"/>
      <c r="E133" s="932"/>
      <c r="F133" s="932"/>
      <c r="G133" s="933"/>
      <c r="H133" s="931"/>
      <c r="I133" s="932"/>
      <c r="J133" s="932"/>
      <c r="K133" s="932"/>
      <c r="L133" s="933"/>
    </row>
    <row r="134" spans="2:12" x14ac:dyDescent="0.25">
      <c r="B134" s="1042">
        <v>15</v>
      </c>
      <c r="C134" s="1043"/>
      <c r="D134" s="1043"/>
      <c r="E134" s="1043"/>
      <c r="F134" s="1043"/>
      <c r="G134" s="1044"/>
      <c r="H134" s="1048">
        <v>16</v>
      </c>
      <c r="I134" s="1049"/>
      <c r="J134" s="1049"/>
      <c r="K134" s="1049"/>
      <c r="L134" s="1050"/>
    </row>
    <row r="135" spans="2:12" ht="18" customHeight="1" thickBot="1" x14ac:dyDescent="0.3">
      <c r="B135" s="1045"/>
      <c r="C135" s="1046"/>
      <c r="D135" s="1046"/>
      <c r="E135" s="1046"/>
      <c r="F135" s="1046"/>
      <c r="G135" s="1047"/>
      <c r="H135" s="1051"/>
      <c r="I135" s="1052"/>
      <c r="J135" s="1052"/>
      <c r="K135" s="1052"/>
      <c r="L135" s="1053"/>
    </row>
    <row r="136" spans="2:12" ht="15.75" customHeight="1" x14ac:dyDescent="0.25">
      <c r="B136" s="931" t="s">
        <v>656</v>
      </c>
      <c r="C136" s="932"/>
      <c r="D136" s="932"/>
      <c r="E136" s="932"/>
      <c r="F136" s="932"/>
      <c r="G136" s="933"/>
      <c r="H136" s="931" t="s">
        <v>657</v>
      </c>
      <c r="I136" s="932"/>
      <c r="J136" s="932"/>
      <c r="K136" s="932"/>
      <c r="L136" s="933"/>
    </row>
    <row r="137" spans="2:12" x14ac:dyDescent="0.25">
      <c r="B137" s="931"/>
      <c r="C137" s="932"/>
      <c r="D137" s="932"/>
      <c r="E137" s="932"/>
      <c r="F137" s="932"/>
      <c r="G137" s="933"/>
      <c r="H137" s="931"/>
      <c r="I137" s="932"/>
      <c r="J137" s="932"/>
      <c r="K137" s="932"/>
      <c r="L137" s="933"/>
    </row>
    <row r="138" spans="2:12" x14ac:dyDescent="0.25">
      <c r="B138" s="931"/>
      <c r="C138" s="932"/>
      <c r="D138" s="932"/>
      <c r="E138" s="932"/>
      <c r="F138" s="932"/>
      <c r="G138" s="933"/>
      <c r="H138" s="931"/>
      <c r="I138" s="932"/>
      <c r="J138" s="932"/>
      <c r="K138" s="932"/>
      <c r="L138" s="933"/>
    </row>
    <row r="139" spans="2:12" x14ac:dyDescent="0.25">
      <c r="B139" s="931"/>
      <c r="C139" s="932"/>
      <c r="D139" s="932"/>
      <c r="E139" s="932"/>
      <c r="F139" s="932"/>
      <c r="G139" s="933"/>
      <c r="H139" s="931"/>
      <c r="I139" s="932"/>
      <c r="J139" s="932"/>
      <c r="K139" s="932"/>
      <c r="L139" s="933"/>
    </row>
    <row r="140" spans="2:12" x14ac:dyDescent="0.25">
      <c r="B140" s="931"/>
      <c r="C140" s="932"/>
      <c r="D140" s="932"/>
      <c r="E140" s="932"/>
      <c r="F140" s="932"/>
      <c r="G140" s="933"/>
      <c r="H140" s="931"/>
      <c r="I140" s="932"/>
      <c r="J140" s="932"/>
      <c r="K140" s="932"/>
      <c r="L140" s="933"/>
    </row>
    <row r="141" spans="2:12" x14ac:dyDescent="0.25">
      <c r="B141" s="931"/>
      <c r="C141" s="932"/>
      <c r="D141" s="932"/>
      <c r="E141" s="932"/>
      <c r="F141" s="932"/>
      <c r="G141" s="933"/>
      <c r="H141" s="931"/>
      <c r="I141" s="932"/>
      <c r="J141" s="932"/>
      <c r="K141" s="932"/>
      <c r="L141" s="933"/>
    </row>
    <row r="142" spans="2:12" x14ac:dyDescent="0.25">
      <c r="B142" s="931"/>
      <c r="C142" s="932"/>
      <c r="D142" s="932"/>
      <c r="E142" s="932"/>
      <c r="F142" s="932"/>
      <c r="G142" s="933"/>
      <c r="H142" s="931"/>
      <c r="I142" s="932"/>
      <c r="J142" s="932"/>
      <c r="K142" s="932"/>
      <c r="L142" s="933"/>
    </row>
    <row r="143" spans="2:12" x14ac:dyDescent="0.25">
      <c r="B143" s="931"/>
      <c r="C143" s="932"/>
      <c r="D143" s="932"/>
      <c r="E143" s="932"/>
      <c r="F143" s="932"/>
      <c r="G143" s="933"/>
      <c r="H143" s="931"/>
      <c r="I143" s="932"/>
      <c r="J143" s="932"/>
      <c r="K143" s="932"/>
      <c r="L143" s="933"/>
    </row>
    <row r="144" spans="2:12" x14ac:dyDescent="0.25">
      <c r="B144" s="931"/>
      <c r="C144" s="932"/>
      <c r="D144" s="932"/>
      <c r="E144" s="932"/>
      <c r="F144" s="932"/>
      <c r="G144" s="933"/>
      <c r="H144" s="931"/>
      <c r="I144" s="932"/>
      <c r="J144" s="932"/>
      <c r="K144" s="932"/>
      <c r="L144" s="933"/>
    </row>
    <row r="145" spans="2:12" x14ac:dyDescent="0.25">
      <c r="B145" s="931"/>
      <c r="C145" s="932"/>
      <c r="D145" s="932"/>
      <c r="E145" s="932"/>
      <c r="F145" s="932"/>
      <c r="G145" s="933"/>
      <c r="H145" s="931"/>
      <c r="I145" s="932"/>
      <c r="J145" s="932"/>
      <c r="K145" s="932"/>
      <c r="L145" s="933"/>
    </row>
    <row r="146" spans="2:12" x14ac:dyDescent="0.25">
      <c r="B146" s="931"/>
      <c r="C146" s="932"/>
      <c r="D146" s="932"/>
      <c r="E146" s="932"/>
      <c r="F146" s="932"/>
      <c r="G146" s="933"/>
      <c r="H146" s="931"/>
      <c r="I146" s="932"/>
      <c r="J146" s="932"/>
      <c r="K146" s="932"/>
      <c r="L146" s="933"/>
    </row>
    <row r="147" spans="2:12" x14ac:dyDescent="0.25">
      <c r="B147" s="931"/>
      <c r="C147" s="932"/>
      <c r="D147" s="932"/>
      <c r="E147" s="932"/>
      <c r="F147" s="932"/>
      <c r="G147" s="933"/>
      <c r="H147" s="931"/>
      <c r="I147" s="932"/>
      <c r="J147" s="932"/>
      <c r="K147" s="932"/>
      <c r="L147" s="933"/>
    </row>
    <row r="148" spans="2:12" x14ac:dyDescent="0.25">
      <c r="B148" s="931"/>
      <c r="C148" s="932"/>
      <c r="D148" s="932"/>
      <c r="E148" s="932"/>
      <c r="F148" s="932"/>
      <c r="G148" s="933"/>
      <c r="H148" s="931"/>
      <c r="I148" s="932"/>
      <c r="J148" s="932"/>
      <c r="K148" s="932"/>
      <c r="L148" s="933"/>
    </row>
    <row r="149" spans="2:12" x14ac:dyDescent="0.25">
      <c r="B149" s="931"/>
      <c r="C149" s="932"/>
      <c r="D149" s="932"/>
      <c r="E149" s="932"/>
      <c r="F149" s="932"/>
      <c r="G149" s="933"/>
      <c r="H149" s="931"/>
      <c r="I149" s="932"/>
      <c r="J149" s="932"/>
      <c r="K149" s="932"/>
      <c r="L149" s="933"/>
    </row>
    <row r="150" spans="2:12" x14ac:dyDescent="0.25">
      <c r="B150" s="1042">
        <v>17</v>
      </c>
      <c r="C150" s="1043"/>
      <c r="D150" s="1043"/>
      <c r="E150" s="1043"/>
      <c r="F150" s="1043"/>
      <c r="G150" s="1044"/>
      <c r="H150" s="1048">
        <v>18</v>
      </c>
      <c r="I150" s="1049"/>
      <c r="J150" s="1049"/>
      <c r="K150" s="1049"/>
      <c r="L150" s="1050"/>
    </row>
    <row r="151" spans="2:12" ht="18" customHeight="1" thickBot="1" x14ac:dyDescent="0.3">
      <c r="B151" s="1045"/>
      <c r="C151" s="1046"/>
      <c r="D151" s="1046"/>
      <c r="E151" s="1046"/>
      <c r="F151" s="1046"/>
      <c r="G151" s="1047"/>
      <c r="H151" s="1051"/>
      <c r="I151" s="1052"/>
      <c r="J151" s="1052"/>
      <c r="K151" s="1052"/>
      <c r="L151" s="1053"/>
    </row>
    <row r="152" spans="2:12" ht="15.75" customHeight="1" x14ac:dyDescent="0.25">
      <c r="B152" s="931" t="s">
        <v>656</v>
      </c>
      <c r="C152" s="932"/>
      <c r="D152" s="932"/>
      <c r="E152" s="932"/>
      <c r="F152" s="932"/>
      <c r="G152" s="933"/>
      <c r="H152" s="931" t="s">
        <v>657</v>
      </c>
      <c r="I152" s="932"/>
      <c r="J152" s="932"/>
      <c r="K152" s="932"/>
      <c r="L152" s="933"/>
    </row>
    <row r="153" spans="2:12" x14ac:dyDescent="0.25">
      <c r="B153" s="931"/>
      <c r="C153" s="932"/>
      <c r="D153" s="932"/>
      <c r="E153" s="932"/>
      <c r="F153" s="932"/>
      <c r="G153" s="933"/>
      <c r="H153" s="931"/>
      <c r="I153" s="932"/>
      <c r="J153" s="932"/>
      <c r="K153" s="932"/>
      <c r="L153" s="933"/>
    </row>
    <row r="154" spans="2:12" x14ac:dyDescent="0.25">
      <c r="B154" s="931"/>
      <c r="C154" s="932"/>
      <c r="D154" s="932"/>
      <c r="E154" s="932"/>
      <c r="F154" s="932"/>
      <c r="G154" s="933"/>
      <c r="H154" s="931"/>
      <c r="I154" s="932"/>
      <c r="J154" s="932"/>
      <c r="K154" s="932"/>
      <c r="L154" s="933"/>
    </row>
    <row r="155" spans="2:12" x14ac:dyDescent="0.25">
      <c r="B155" s="931"/>
      <c r="C155" s="932"/>
      <c r="D155" s="932"/>
      <c r="E155" s="932"/>
      <c r="F155" s="932"/>
      <c r="G155" s="933"/>
      <c r="H155" s="931"/>
      <c r="I155" s="932"/>
      <c r="J155" s="932"/>
      <c r="K155" s="932"/>
      <c r="L155" s="933"/>
    </row>
    <row r="156" spans="2:12" x14ac:dyDescent="0.25">
      <c r="B156" s="931"/>
      <c r="C156" s="932"/>
      <c r="D156" s="932"/>
      <c r="E156" s="932"/>
      <c r="F156" s="932"/>
      <c r="G156" s="933"/>
      <c r="H156" s="931"/>
      <c r="I156" s="932"/>
      <c r="J156" s="932"/>
      <c r="K156" s="932"/>
      <c r="L156" s="933"/>
    </row>
    <row r="157" spans="2:12" x14ac:dyDescent="0.25">
      <c r="B157" s="931"/>
      <c r="C157" s="932"/>
      <c r="D157" s="932"/>
      <c r="E157" s="932"/>
      <c r="F157" s="932"/>
      <c r="G157" s="933"/>
      <c r="H157" s="931"/>
      <c r="I157" s="932"/>
      <c r="J157" s="932"/>
      <c r="K157" s="932"/>
      <c r="L157" s="933"/>
    </row>
    <row r="158" spans="2:12" x14ac:dyDescent="0.25">
      <c r="B158" s="931"/>
      <c r="C158" s="932"/>
      <c r="D158" s="932"/>
      <c r="E158" s="932"/>
      <c r="F158" s="932"/>
      <c r="G158" s="933"/>
      <c r="H158" s="931"/>
      <c r="I158" s="932"/>
      <c r="J158" s="932"/>
      <c r="K158" s="932"/>
      <c r="L158" s="933"/>
    </row>
    <row r="159" spans="2:12" x14ac:dyDescent="0.25">
      <c r="B159" s="931"/>
      <c r="C159" s="932"/>
      <c r="D159" s="932"/>
      <c r="E159" s="932"/>
      <c r="F159" s="932"/>
      <c r="G159" s="933"/>
      <c r="H159" s="931"/>
      <c r="I159" s="932"/>
      <c r="J159" s="932"/>
      <c r="K159" s="932"/>
      <c r="L159" s="933"/>
    </row>
    <row r="160" spans="2:12" x14ac:dyDescent="0.25">
      <c r="B160" s="931"/>
      <c r="C160" s="932"/>
      <c r="D160" s="932"/>
      <c r="E160" s="932"/>
      <c r="F160" s="932"/>
      <c r="G160" s="933"/>
      <c r="H160" s="931"/>
      <c r="I160" s="932"/>
      <c r="J160" s="932"/>
      <c r="K160" s="932"/>
      <c r="L160" s="933"/>
    </row>
    <row r="161" spans="2:12" x14ac:dyDescent="0.25">
      <c r="B161" s="931"/>
      <c r="C161" s="932"/>
      <c r="D161" s="932"/>
      <c r="E161" s="932"/>
      <c r="F161" s="932"/>
      <c r="G161" s="933"/>
      <c r="H161" s="931"/>
      <c r="I161" s="932"/>
      <c r="J161" s="932"/>
      <c r="K161" s="932"/>
      <c r="L161" s="933"/>
    </row>
    <row r="162" spans="2:12" x14ac:dyDescent="0.25">
      <c r="B162" s="931"/>
      <c r="C162" s="932"/>
      <c r="D162" s="932"/>
      <c r="E162" s="932"/>
      <c r="F162" s="932"/>
      <c r="G162" s="933"/>
      <c r="H162" s="931"/>
      <c r="I162" s="932"/>
      <c r="J162" s="932"/>
      <c r="K162" s="932"/>
      <c r="L162" s="933"/>
    </row>
    <row r="163" spans="2:12" x14ac:dyDescent="0.25">
      <c r="B163" s="931"/>
      <c r="C163" s="932"/>
      <c r="D163" s="932"/>
      <c r="E163" s="932"/>
      <c r="F163" s="932"/>
      <c r="G163" s="933"/>
      <c r="H163" s="931"/>
      <c r="I163" s="932"/>
      <c r="J163" s="932"/>
      <c r="K163" s="932"/>
      <c r="L163" s="933"/>
    </row>
    <row r="164" spans="2:12" x14ac:dyDescent="0.25">
      <c r="B164" s="931"/>
      <c r="C164" s="932"/>
      <c r="D164" s="932"/>
      <c r="E164" s="932"/>
      <c r="F164" s="932"/>
      <c r="G164" s="933"/>
      <c r="H164" s="931"/>
      <c r="I164" s="932"/>
      <c r="J164" s="932"/>
      <c r="K164" s="932"/>
      <c r="L164" s="933"/>
    </row>
    <row r="165" spans="2:12" x14ac:dyDescent="0.25">
      <c r="B165" s="931"/>
      <c r="C165" s="932"/>
      <c r="D165" s="932"/>
      <c r="E165" s="932"/>
      <c r="F165" s="932"/>
      <c r="G165" s="933"/>
      <c r="H165" s="931"/>
      <c r="I165" s="932"/>
      <c r="J165" s="932"/>
      <c r="K165" s="932"/>
      <c r="L165" s="933"/>
    </row>
    <row r="166" spans="2:12" x14ac:dyDescent="0.25">
      <c r="B166" s="1042">
        <v>19</v>
      </c>
      <c r="C166" s="1043"/>
      <c r="D166" s="1043"/>
      <c r="E166" s="1043"/>
      <c r="F166" s="1043"/>
      <c r="G166" s="1044"/>
      <c r="H166" s="1048">
        <v>20</v>
      </c>
      <c r="I166" s="1049"/>
      <c r="J166" s="1049"/>
      <c r="K166" s="1049"/>
      <c r="L166" s="1050"/>
    </row>
    <row r="167" spans="2:12" ht="18" customHeight="1" thickBot="1" x14ac:dyDescent="0.3">
      <c r="B167" s="1045"/>
      <c r="C167" s="1046"/>
      <c r="D167" s="1046"/>
      <c r="E167" s="1046"/>
      <c r="F167" s="1046"/>
      <c r="G167" s="1047"/>
      <c r="H167" s="1051"/>
      <c r="I167" s="1052"/>
      <c r="J167" s="1052"/>
      <c r="K167" s="1052"/>
      <c r="L167" s="1053"/>
    </row>
    <row r="168" spans="2:12" ht="15.75" customHeight="1" x14ac:dyDescent="0.25">
      <c r="B168" s="931" t="s">
        <v>656</v>
      </c>
      <c r="C168" s="932"/>
      <c r="D168" s="932"/>
      <c r="E168" s="932"/>
      <c r="F168" s="932"/>
      <c r="G168" s="933"/>
      <c r="H168" s="931" t="s">
        <v>657</v>
      </c>
      <c r="I168" s="932"/>
      <c r="J168" s="932"/>
      <c r="K168" s="932"/>
      <c r="L168" s="933"/>
    </row>
    <row r="169" spans="2:12" x14ac:dyDescent="0.25">
      <c r="B169" s="931"/>
      <c r="C169" s="932"/>
      <c r="D169" s="932"/>
      <c r="E169" s="932"/>
      <c r="F169" s="932"/>
      <c r="G169" s="933"/>
      <c r="H169" s="931"/>
      <c r="I169" s="932"/>
      <c r="J169" s="932"/>
      <c r="K169" s="932"/>
      <c r="L169" s="933"/>
    </row>
    <row r="170" spans="2:12" x14ac:dyDescent="0.25">
      <c r="B170" s="931"/>
      <c r="C170" s="932"/>
      <c r="D170" s="932"/>
      <c r="E170" s="932"/>
      <c r="F170" s="932"/>
      <c r="G170" s="933"/>
      <c r="H170" s="931"/>
      <c r="I170" s="932"/>
      <c r="J170" s="932"/>
      <c r="K170" s="932"/>
      <c r="L170" s="933"/>
    </row>
    <row r="171" spans="2:12" x14ac:dyDescent="0.25">
      <c r="B171" s="931"/>
      <c r="C171" s="932"/>
      <c r="D171" s="932"/>
      <c r="E171" s="932"/>
      <c r="F171" s="932"/>
      <c r="G171" s="933"/>
      <c r="H171" s="931"/>
      <c r="I171" s="932"/>
      <c r="J171" s="932"/>
      <c r="K171" s="932"/>
      <c r="L171" s="933"/>
    </row>
    <row r="172" spans="2:12" x14ac:dyDescent="0.25">
      <c r="B172" s="931"/>
      <c r="C172" s="932"/>
      <c r="D172" s="932"/>
      <c r="E172" s="932"/>
      <c r="F172" s="932"/>
      <c r="G172" s="933"/>
      <c r="H172" s="931"/>
      <c r="I172" s="932"/>
      <c r="J172" s="932"/>
      <c r="K172" s="932"/>
      <c r="L172" s="933"/>
    </row>
    <row r="173" spans="2:12" x14ac:dyDescent="0.25">
      <c r="B173" s="931"/>
      <c r="C173" s="932"/>
      <c r="D173" s="932"/>
      <c r="E173" s="932"/>
      <c r="F173" s="932"/>
      <c r="G173" s="933"/>
      <c r="H173" s="931"/>
      <c r="I173" s="932"/>
      <c r="J173" s="932"/>
      <c r="K173" s="932"/>
      <c r="L173" s="933"/>
    </row>
    <row r="174" spans="2:12" x14ac:dyDescent="0.25">
      <c r="B174" s="931"/>
      <c r="C174" s="932"/>
      <c r="D174" s="932"/>
      <c r="E174" s="932"/>
      <c r="F174" s="932"/>
      <c r="G174" s="933"/>
      <c r="H174" s="931"/>
      <c r="I174" s="932"/>
      <c r="J174" s="932"/>
      <c r="K174" s="932"/>
      <c r="L174" s="933"/>
    </row>
    <row r="175" spans="2:12" x14ac:dyDescent="0.25">
      <c r="B175" s="931"/>
      <c r="C175" s="932"/>
      <c r="D175" s="932"/>
      <c r="E175" s="932"/>
      <c r="F175" s="932"/>
      <c r="G175" s="933"/>
      <c r="H175" s="931"/>
      <c r="I175" s="932"/>
      <c r="J175" s="932"/>
      <c r="K175" s="932"/>
      <c r="L175" s="933"/>
    </row>
    <row r="176" spans="2:12" x14ac:dyDescent="0.25">
      <c r="B176" s="931"/>
      <c r="C176" s="932"/>
      <c r="D176" s="932"/>
      <c r="E176" s="932"/>
      <c r="F176" s="932"/>
      <c r="G176" s="933"/>
      <c r="H176" s="931"/>
      <c r="I176" s="932"/>
      <c r="J176" s="932"/>
      <c r="K176" s="932"/>
      <c r="L176" s="933"/>
    </row>
    <row r="177" spans="2:12" x14ac:dyDescent="0.25">
      <c r="B177" s="931"/>
      <c r="C177" s="932"/>
      <c r="D177" s="932"/>
      <c r="E177" s="932"/>
      <c r="F177" s="932"/>
      <c r="G177" s="933"/>
      <c r="H177" s="931"/>
      <c r="I177" s="932"/>
      <c r="J177" s="932"/>
      <c r="K177" s="932"/>
      <c r="L177" s="933"/>
    </row>
    <row r="178" spans="2:12" x14ac:dyDescent="0.25">
      <c r="B178" s="931"/>
      <c r="C178" s="932"/>
      <c r="D178" s="932"/>
      <c r="E178" s="932"/>
      <c r="F178" s="932"/>
      <c r="G178" s="933"/>
      <c r="H178" s="931"/>
      <c r="I178" s="932"/>
      <c r="J178" s="932"/>
      <c r="K178" s="932"/>
      <c r="L178" s="933"/>
    </row>
    <row r="179" spans="2:12" x14ac:dyDescent="0.25">
      <c r="B179" s="931"/>
      <c r="C179" s="932"/>
      <c r="D179" s="932"/>
      <c r="E179" s="932"/>
      <c r="F179" s="932"/>
      <c r="G179" s="933"/>
      <c r="H179" s="931"/>
      <c r="I179" s="932"/>
      <c r="J179" s="932"/>
      <c r="K179" s="932"/>
      <c r="L179" s="933"/>
    </row>
    <row r="180" spans="2:12" x14ac:dyDescent="0.25">
      <c r="B180" s="931"/>
      <c r="C180" s="932"/>
      <c r="D180" s="932"/>
      <c r="E180" s="932"/>
      <c r="F180" s="932"/>
      <c r="G180" s="933"/>
      <c r="H180" s="931"/>
      <c r="I180" s="932"/>
      <c r="J180" s="932"/>
      <c r="K180" s="932"/>
      <c r="L180" s="933"/>
    </row>
    <row r="181" spans="2:12" x14ac:dyDescent="0.25">
      <c r="B181" s="931"/>
      <c r="C181" s="932"/>
      <c r="D181" s="932"/>
      <c r="E181" s="932"/>
      <c r="F181" s="932"/>
      <c r="G181" s="933"/>
      <c r="H181" s="931"/>
      <c r="I181" s="932"/>
      <c r="J181" s="932"/>
      <c r="K181" s="932"/>
      <c r="L181" s="933"/>
    </row>
    <row r="182" spans="2:12" x14ac:dyDescent="0.25">
      <c r="B182" s="1042">
        <v>21</v>
      </c>
      <c r="C182" s="1043"/>
      <c r="D182" s="1043"/>
      <c r="E182" s="1043"/>
      <c r="F182" s="1043"/>
      <c r="G182" s="1044"/>
      <c r="H182" s="1048">
        <v>22</v>
      </c>
      <c r="I182" s="1049"/>
      <c r="J182" s="1049"/>
      <c r="K182" s="1049"/>
      <c r="L182" s="1050"/>
    </row>
    <row r="183" spans="2:12" ht="18" customHeight="1" thickBot="1" x14ac:dyDescent="0.3">
      <c r="B183" s="1045"/>
      <c r="C183" s="1046"/>
      <c r="D183" s="1046"/>
      <c r="E183" s="1046"/>
      <c r="F183" s="1046"/>
      <c r="G183" s="1047"/>
      <c r="H183" s="1051"/>
      <c r="I183" s="1052"/>
      <c r="J183" s="1052"/>
      <c r="K183" s="1052"/>
      <c r="L183" s="1053"/>
    </row>
    <row r="184" spans="2:12" ht="15.75" customHeight="1" x14ac:dyDescent="0.25">
      <c r="B184" s="931" t="s">
        <v>656</v>
      </c>
      <c r="C184" s="932"/>
      <c r="D184" s="932"/>
      <c r="E184" s="932"/>
      <c r="F184" s="932"/>
      <c r="G184" s="933"/>
      <c r="H184" s="931" t="s">
        <v>657</v>
      </c>
      <c r="I184" s="932"/>
      <c r="J184" s="932"/>
      <c r="K184" s="932"/>
      <c r="L184" s="933"/>
    </row>
    <row r="185" spans="2:12" x14ac:dyDescent="0.25">
      <c r="B185" s="931"/>
      <c r="C185" s="932"/>
      <c r="D185" s="932"/>
      <c r="E185" s="932"/>
      <c r="F185" s="932"/>
      <c r="G185" s="933"/>
      <c r="H185" s="931"/>
      <c r="I185" s="932"/>
      <c r="J185" s="932"/>
      <c r="K185" s="932"/>
      <c r="L185" s="933"/>
    </row>
    <row r="186" spans="2:12" x14ac:dyDescent="0.25">
      <c r="B186" s="931"/>
      <c r="C186" s="932"/>
      <c r="D186" s="932"/>
      <c r="E186" s="932"/>
      <c r="F186" s="932"/>
      <c r="G186" s="933"/>
      <c r="H186" s="931"/>
      <c r="I186" s="932"/>
      <c r="J186" s="932"/>
      <c r="K186" s="932"/>
      <c r="L186" s="933"/>
    </row>
    <row r="187" spans="2:12" x14ac:dyDescent="0.25">
      <c r="B187" s="931"/>
      <c r="C187" s="932"/>
      <c r="D187" s="932"/>
      <c r="E187" s="932"/>
      <c r="F187" s="932"/>
      <c r="G187" s="933"/>
      <c r="H187" s="931"/>
      <c r="I187" s="932"/>
      <c r="J187" s="932"/>
      <c r="K187" s="932"/>
      <c r="L187" s="933"/>
    </row>
    <row r="188" spans="2:12" x14ac:dyDescent="0.25">
      <c r="B188" s="931"/>
      <c r="C188" s="932"/>
      <c r="D188" s="932"/>
      <c r="E188" s="932"/>
      <c r="F188" s="932"/>
      <c r="G188" s="933"/>
      <c r="H188" s="931"/>
      <c r="I188" s="932"/>
      <c r="J188" s="932"/>
      <c r="K188" s="932"/>
      <c r="L188" s="933"/>
    </row>
    <row r="189" spans="2:12" x14ac:dyDescent="0.25">
      <c r="B189" s="931"/>
      <c r="C189" s="932"/>
      <c r="D189" s="932"/>
      <c r="E189" s="932"/>
      <c r="F189" s="932"/>
      <c r="G189" s="933"/>
      <c r="H189" s="931"/>
      <c r="I189" s="932"/>
      <c r="J189" s="932"/>
      <c r="K189" s="932"/>
      <c r="L189" s="933"/>
    </row>
    <row r="190" spans="2:12" x14ac:dyDescent="0.25">
      <c r="B190" s="931"/>
      <c r="C190" s="932"/>
      <c r="D190" s="932"/>
      <c r="E190" s="932"/>
      <c r="F190" s="932"/>
      <c r="G190" s="933"/>
      <c r="H190" s="931"/>
      <c r="I190" s="932"/>
      <c r="J190" s="932"/>
      <c r="K190" s="932"/>
      <c r="L190" s="933"/>
    </row>
    <row r="191" spans="2:12" x14ac:dyDescent="0.25">
      <c r="B191" s="931"/>
      <c r="C191" s="932"/>
      <c r="D191" s="932"/>
      <c r="E191" s="932"/>
      <c r="F191" s="932"/>
      <c r="G191" s="933"/>
      <c r="H191" s="931"/>
      <c r="I191" s="932"/>
      <c r="J191" s="932"/>
      <c r="K191" s="932"/>
      <c r="L191" s="933"/>
    </row>
    <row r="192" spans="2:12" x14ac:dyDescent="0.25">
      <c r="B192" s="931"/>
      <c r="C192" s="932"/>
      <c r="D192" s="932"/>
      <c r="E192" s="932"/>
      <c r="F192" s="932"/>
      <c r="G192" s="933"/>
      <c r="H192" s="931"/>
      <c r="I192" s="932"/>
      <c r="J192" s="932"/>
      <c r="K192" s="932"/>
      <c r="L192" s="933"/>
    </row>
    <row r="193" spans="2:12" x14ac:dyDescent="0.25">
      <c r="B193" s="931"/>
      <c r="C193" s="932"/>
      <c r="D193" s="932"/>
      <c r="E193" s="932"/>
      <c r="F193" s="932"/>
      <c r="G193" s="933"/>
      <c r="H193" s="931"/>
      <c r="I193" s="932"/>
      <c r="J193" s="932"/>
      <c r="K193" s="932"/>
      <c r="L193" s="933"/>
    </row>
    <row r="194" spans="2:12" x14ac:dyDescent="0.25">
      <c r="B194" s="931"/>
      <c r="C194" s="932"/>
      <c r="D194" s="932"/>
      <c r="E194" s="932"/>
      <c r="F194" s="932"/>
      <c r="G194" s="933"/>
      <c r="H194" s="931"/>
      <c r="I194" s="932"/>
      <c r="J194" s="932"/>
      <c r="K194" s="932"/>
      <c r="L194" s="933"/>
    </row>
    <row r="195" spans="2:12" x14ac:dyDescent="0.25">
      <c r="B195" s="931"/>
      <c r="C195" s="932"/>
      <c r="D195" s="932"/>
      <c r="E195" s="932"/>
      <c r="F195" s="932"/>
      <c r="G195" s="933"/>
      <c r="H195" s="931"/>
      <c r="I195" s="932"/>
      <c r="J195" s="932"/>
      <c r="K195" s="932"/>
      <c r="L195" s="933"/>
    </row>
    <row r="196" spans="2:12" x14ac:dyDescent="0.25">
      <c r="B196" s="931"/>
      <c r="C196" s="932"/>
      <c r="D196" s="932"/>
      <c r="E196" s="932"/>
      <c r="F196" s="932"/>
      <c r="G196" s="933"/>
      <c r="H196" s="931"/>
      <c r="I196" s="932"/>
      <c r="J196" s="932"/>
      <c r="K196" s="932"/>
      <c r="L196" s="933"/>
    </row>
    <row r="197" spans="2:12" x14ac:dyDescent="0.25">
      <c r="B197" s="931"/>
      <c r="C197" s="932"/>
      <c r="D197" s="932"/>
      <c r="E197" s="932"/>
      <c r="F197" s="932"/>
      <c r="G197" s="933"/>
      <c r="H197" s="931"/>
      <c r="I197" s="932"/>
      <c r="J197" s="932"/>
      <c r="K197" s="932"/>
      <c r="L197" s="933"/>
    </row>
    <row r="198" spans="2:12" x14ac:dyDescent="0.25">
      <c r="B198" s="1042">
        <v>23</v>
      </c>
      <c r="C198" s="1043"/>
      <c r="D198" s="1043"/>
      <c r="E198" s="1043"/>
      <c r="F198" s="1043"/>
      <c r="G198" s="1044"/>
      <c r="H198" s="1048">
        <v>24</v>
      </c>
      <c r="I198" s="1049"/>
      <c r="J198" s="1049"/>
      <c r="K198" s="1049"/>
      <c r="L198" s="1050"/>
    </row>
    <row r="199" spans="2:12" ht="18" customHeight="1" thickBot="1" x14ac:dyDescent="0.3">
      <c r="B199" s="1045"/>
      <c r="C199" s="1046"/>
      <c r="D199" s="1046"/>
      <c r="E199" s="1046"/>
      <c r="F199" s="1046"/>
      <c r="G199" s="1047"/>
      <c r="H199" s="1051"/>
      <c r="I199" s="1052"/>
      <c r="J199" s="1052"/>
      <c r="K199" s="1052"/>
      <c r="L199" s="1053"/>
    </row>
    <row r="200" spans="2:12" ht="15.75" customHeight="1" x14ac:dyDescent="0.25">
      <c r="B200" s="931" t="s">
        <v>656</v>
      </c>
      <c r="C200" s="932"/>
      <c r="D200" s="932"/>
      <c r="E200" s="932"/>
      <c r="F200" s="932"/>
      <c r="G200" s="933"/>
      <c r="H200" s="931" t="s">
        <v>657</v>
      </c>
      <c r="I200" s="932"/>
      <c r="J200" s="932"/>
      <c r="K200" s="932"/>
      <c r="L200" s="933"/>
    </row>
    <row r="201" spans="2:12" x14ac:dyDescent="0.25">
      <c r="B201" s="931"/>
      <c r="C201" s="932"/>
      <c r="D201" s="932"/>
      <c r="E201" s="932"/>
      <c r="F201" s="932"/>
      <c r="G201" s="933"/>
      <c r="H201" s="931"/>
      <c r="I201" s="932"/>
      <c r="J201" s="932"/>
      <c r="K201" s="932"/>
      <c r="L201" s="933"/>
    </row>
    <row r="202" spans="2:12" x14ac:dyDescent="0.25">
      <c r="B202" s="931"/>
      <c r="C202" s="932"/>
      <c r="D202" s="932"/>
      <c r="E202" s="932"/>
      <c r="F202" s="932"/>
      <c r="G202" s="933"/>
      <c r="H202" s="931"/>
      <c r="I202" s="932"/>
      <c r="J202" s="932"/>
      <c r="K202" s="932"/>
      <c r="L202" s="933"/>
    </row>
    <row r="203" spans="2:12" x14ac:dyDescent="0.25">
      <c r="B203" s="931"/>
      <c r="C203" s="932"/>
      <c r="D203" s="932"/>
      <c r="E203" s="932"/>
      <c r="F203" s="932"/>
      <c r="G203" s="933"/>
      <c r="H203" s="931"/>
      <c r="I203" s="932"/>
      <c r="J203" s="932"/>
      <c r="K203" s="932"/>
      <c r="L203" s="933"/>
    </row>
    <row r="204" spans="2:12" x14ac:dyDescent="0.25">
      <c r="B204" s="931"/>
      <c r="C204" s="932"/>
      <c r="D204" s="932"/>
      <c r="E204" s="932"/>
      <c r="F204" s="932"/>
      <c r="G204" s="933"/>
      <c r="H204" s="931"/>
      <c r="I204" s="932"/>
      <c r="J204" s="932"/>
      <c r="K204" s="932"/>
      <c r="L204" s="933"/>
    </row>
    <row r="205" spans="2:12" x14ac:dyDescent="0.25">
      <c r="B205" s="931"/>
      <c r="C205" s="932"/>
      <c r="D205" s="932"/>
      <c r="E205" s="932"/>
      <c r="F205" s="932"/>
      <c r="G205" s="933"/>
      <c r="H205" s="931"/>
      <c r="I205" s="932"/>
      <c r="J205" s="932"/>
      <c r="K205" s="932"/>
      <c r="L205" s="933"/>
    </row>
    <row r="206" spans="2:12" x14ac:dyDescent="0.25">
      <c r="B206" s="931"/>
      <c r="C206" s="932"/>
      <c r="D206" s="932"/>
      <c r="E206" s="932"/>
      <c r="F206" s="932"/>
      <c r="G206" s="933"/>
      <c r="H206" s="931"/>
      <c r="I206" s="932"/>
      <c r="J206" s="932"/>
      <c r="K206" s="932"/>
      <c r="L206" s="933"/>
    </row>
    <row r="207" spans="2:12" x14ac:dyDescent="0.25">
      <c r="B207" s="931"/>
      <c r="C207" s="932"/>
      <c r="D207" s="932"/>
      <c r="E207" s="932"/>
      <c r="F207" s="932"/>
      <c r="G207" s="933"/>
      <c r="H207" s="931"/>
      <c r="I207" s="932"/>
      <c r="J207" s="932"/>
      <c r="K207" s="932"/>
      <c r="L207" s="933"/>
    </row>
    <row r="208" spans="2:12" x14ac:dyDescent="0.25">
      <c r="B208" s="931"/>
      <c r="C208" s="932"/>
      <c r="D208" s="932"/>
      <c r="E208" s="932"/>
      <c r="F208" s="932"/>
      <c r="G208" s="933"/>
      <c r="H208" s="931"/>
      <c r="I208" s="932"/>
      <c r="J208" s="932"/>
      <c r="K208" s="932"/>
      <c r="L208" s="933"/>
    </row>
    <row r="209" spans="2:12" x14ac:dyDescent="0.25">
      <c r="B209" s="931"/>
      <c r="C209" s="932"/>
      <c r="D209" s="932"/>
      <c r="E209" s="932"/>
      <c r="F209" s="932"/>
      <c r="G209" s="933"/>
      <c r="H209" s="931"/>
      <c r="I209" s="932"/>
      <c r="J209" s="932"/>
      <c r="K209" s="932"/>
      <c r="L209" s="933"/>
    </row>
    <row r="210" spans="2:12" x14ac:dyDescent="0.25">
      <c r="B210" s="931"/>
      <c r="C210" s="932"/>
      <c r="D210" s="932"/>
      <c r="E210" s="932"/>
      <c r="F210" s="932"/>
      <c r="G210" s="933"/>
      <c r="H210" s="931"/>
      <c r="I210" s="932"/>
      <c r="J210" s="932"/>
      <c r="K210" s="932"/>
      <c r="L210" s="933"/>
    </row>
    <row r="211" spans="2:12" x14ac:dyDescent="0.25">
      <c r="B211" s="931"/>
      <c r="C211" s="932"/>
      <c r="D211" s="932"/>
      <c r="E211" s="932"/>
      <c r="F211" s="932"/>
      <c r="G211" s="933"/>
      <c r="H211" s="931"/>
      <c r="I211" s="932"/>
      <c r="J211" s="932"/>
      <c r="K211" s="932"/>
      <c r="L211" s="933"/>
    </row>
    <row r="212" spans="2:12" x14ac:dyDescent="0.25">
      <c r="B212" s="931"/>
      <c r="C212" s="932"/>
      <c r="D212" s="932"/>
      <c r="E212" s="932"/>
      <c r="F212" s="932"/>
      <c r="G212" s="933"/>
      <c r="H212" s="931"/>
      <c r="I212" s="932"/>
      <c r="J212" s="932"/>
      <c r="K212" s="932"/>
      <c r="L212" s="933"/>
    </row>
    <row r="213" spans="2:12" x14ac:dyDescent="0.25">
      <c r="B213" s="931"/>
      <c r="C213" s="932"/>
      <c r="D213" s="932"/>
      <c r="E213" s="932"/>
      <c r="F213" s="932"/>
      <c r="G213" s="933"/>
      <c r="H213" s="931"/>
      <c r="I213" s="932"/>
      <c r="J213" s="932"/>
      <c r="K213" s="932"/>
      <c r="L213" s="933"/>
    </row>
    <row r="214" spans="2:12" x14ac:dyDescent="0.25">
      <c r="B214" s="1042">
        <v>25</v>
      </c>
      <c r="C214" s="1043"/>
      <c r="D214" s="1043"/>
      <c r="E214" s="1043"/>
      <c r="F214" s="1043"/>
      <c r="G214" s="1044"/>
      <c r="H214" s="1048">
        <v>26</v>
      </c>
      <c r="I214" s="1049"/>
      <c r="J214" s="1049"/>
      <c r="K214" s="1049"/>
      <c r="L214" s="1050"/>
    </row>
    <row r="215" spans="2:12" ht="18" customHeight="1" thickBot="1" x14ac:dyDescent="0.3">
      <c r="B215" s="1045"/>
      <c r="C215" s="1046"/>
      <c r="D215" s="1046"/>
      <c r="E215" s="1046"/>
      <c r="F215" s="1046"/>
      <c r="G215" s="1047"/>
      <c r="H215" s="1051"/>
      <c r="I215" s="1052"/>
      <c r="J215" s="1052"/>
      <c r="K215" s="1052"/>
      <c r="L215" s="1053"/>
    </row>
    <row r="216" spans="2:12" ht="15.75" customHeight="1" x14ac:dyDescent="0.25">
      <c r="B216" s="931" t="s">
        <v>656</v>
      </c>
      <c r="C216" s="932"/>
      <c r="D216" s="932"/>
      <c r="E216" s="932"/>
      <c r="F216" s="932"/>
      <c r="G216" s="933"/>
      <c r="H216" s="931" t="s">
        <v>657</v>
      </c>
      <c r="I216" s="932"/>
      <c r="J216" s="932"/>
      <c r="K216" s="932"/>
      <c r="L216" s="933"/>
    </row>
    <row r="217" spans="2:12" x14ac:dyDescent="0.25">
      <c r="B217" s="931"/>
      <c r="C217" s="932"/>
      <c r="D217" s="932"/>
      <c r="E217" s="932"/>
      <c r="F217" s="932"/>
      <c r="G217" s="933"/>
      <c r="H217" s="931"/>
      <c r="I217" s="932"/>
      <c r="J217" s="932"/>
      <c r="K217" s="932"/>
      <c r="L217" s="933"/>
    </row>
    <row r="218" spans="2:12" x14ac:dyDescent="0.25">
      <c r="B218" s="931"/>
      <c r="C218" s="932"/>
      <c r="D218" s="932"/>
      <c r="E218" s="932"/>
      <c r="F218" s="932"/>
      <c r="G218" s="933"/>
      <c r="H218" s="931"/>
      <c r="I218" s="932"/>
      <c r="J218" s="932"/>
      <c r="K218" s="932"/>
      <c r="L218" s="933"/>
    </row>
    <row r="219" spans="2:12" x14ac:dyDescent="0.25">
      <c r="B219" s="931"/>
      <c r="C219" s="932"/>
      <c r="D219" s="932"/>
      <c r="E219" s="932"/>
      <c r="F219" s="932"/>
      <c r="G219" s="933"/>
      <c r="H219" s="931"/>
      <c r="I219" s="932"/>
      <c r="J219" s="932"/>
      <c r="K219" s="932"/>
      <c r="L219" s="933"/>
    </row>
    <row r="220" spans="2:12" x14ac:dyDescent="0.25">
      <c r="B220" s="931"/>
      <c r="C220" s="932"/>
      <c r="D220" s="932"/>
      <c r="E220" s="932"/>
      <c r="F220" s="932"/>
      <c r="G220" s="933"/>
      <c r="H220" s="931"/>
      <c r="I220" s="932"/>
      <c r="J220" s="932"/>
      <c r="K220" s="932"/>
      <c r="L220" s="933"/>
    </row>
    <row r="221" spans="2:12" x14ac:dyDescent="0.25">
      <c r="B221" s="931"/>
      <c r="C221" s="932"/>
      <c r="D221" s="932"/>
      <c r="E221" s="932"/>
      <c r="F221" s="932"/>
      <c r="G221" s="933"/>
      <c r="H221" s="931"/>
      <c r="I221" s="932"/>
      <c r="J221" s="932"/>
      <c r="K221" s="932"/>
      <c r="L221" s="933"/>
    </row>
    <row r="222" spans="2:12" x14ac:dyDescent="0.25">
      <c r="B222" s="931"/>
      <c r="C222" s="932"/>
      <c r="D222" s="932"/>
      <c r="E222" s="932"/>
      <c r="F222" s="932"/>
      <c r="G222" s="933"/>
      <c r="H222" s="931"/>
      <c r="I222" s="932"/>
      <c r="J222" s="932"/>
      <c r="K222" s="932"/>
      <c r="L222" s="933"/>
    </row>
    <row r="223" spans="2:12" x14ac:dyDescent="0.25">
      <c r="B223" s="931"/>
      <c r="C223" s="932"/>
      <c r="D223" s="932"/>
      <c r="E223" s="932"/>
      <c r="F223" s="932"/>
      <c r="G223" s="933"/>
      <c r="H223" s="931"/>
      <c r="I223" s="932"/>
      <c r="J223" s="932"/>
      <c r="K223" s="932"/>
      <c r="L223" s="933"/>
    </row>
    <row r="224" spans="2:12" x14ac:dyDescent="0.25">
      <c r="B224" s="931"/>
      <c r="C224" s="932"/>
      <c r="D224" s="932"/>
      <c r="E224" s="932"/>
      <c r="F224" s="932"/>
      <c r="G224" s="933"/>
      <c r="H224" s="931"/>
      <c r="I224" s="932"/>
      <c r="J224" s="932"/>
      <c r="K224" s="932"/>
      <c r="L224" s="933"/>
    </row>
    <row r="225" spans="2:12" x14ac:dyDescent="0.25">
      <c r="B225" s="931"/>
      <c r="C225" s="932"/>
      <c r="D225" s="932"/>
      <c r="E225" s="932"/>
      <c r="F225" s="932"/>
      <c r="G225" s="933"/>
      <c r="H225" s="931"/>
      <c r="I225" s="932"/>
      <c r="J225" s="932"/>
      <c r="K225" s="932"/>
      <c r="L225" s="933"/>
    </row>
    <row r="226" spans="2:12" x14ac:dyDescent="0.25">
      <c r="B226" s="931"/>
      <c r="C226" s="932"/>
      <c r="D226" s="932"/>
      <c r="E226" s="932"/>
      <c r="F226" s="932"/>
      <c r="G226" s="933"/>
      <c r="H226" s="931"/>
      <c r="I226" s="932"/>
      <c r="J226" s="932"/>
      <c r="K226" s="932"/>
      <c r="L226" s="933"/>
    </row>
    <row r="227" spans="2:12" x14ac:dyDescent="0.25">
      <c r="B227" s="931"/>
      <c r="C227" s="932"/>
      <c r="D227" s="932"/>
      <c r="E227" s="932"/>
      <c r="F227" s="932"/>
      <c r="G227" s="933"/>
      <c r="H227" s="931"/>
      <c r="I227" s="932"/>
      <c r="J227" s="932"/>
      <c r="K227" s="932"/>
      <c r="L227" s="933"/>
    </row>
    <row r="228" spans="2:12" x14ac:dyDescent="0.25">
      <c r="B228" s="931"/>
      <c r="C228" s="932"/>
      <c r="D228" s="932"/>
      <c r="E228" s="932"/>
      <c r="F228" s="932"/>
      <c r="G228" s="933"/>
      <c r="H228" s="931"/>
      <c r="I228" s="932"/>
      <c r="J228" s="932"/>
      <c r="K228" s="932"/>
      <c r="L228" s="933"/>
    </row>
    <row r="229" spans="2:12" x14ac:dyDescent="0.25">
      <c r="B229" s="931"/>
      <c r="C229" s="932"/>
      <c r="D229" s="932"/>
      <c r="E229" s="932"/>
      <c r="F229" s="932"/>
      <c r="G229" s="933"/>
      <c r="H229" s="931"/>
      <c r="I229" s="932"/>
      <c r="J229" s="932"/>
      <c r="K229" s="932"/>
      <c r="L229" s="933"/>
    </row>
    <row r="230" spans="2:12" x14ac:dyDescent="0.25">
      <c r="B230" s="1042">
        <v>27</v>
      </c>
      <c r="C230" s="1043"/>
      <c r="D230" s="1043"/>
      <c r="E230" s="1043"/>
      <c r="F230" s="1043"/>
      <c r="G230" s="1044"/>
      <c r="H230" s="1048"/>
      <c r="I230" s="1049"/>
      <c r="J230" s="1049"/>
      <c r="K230" s="1049"/>
      <c r="L230" s="1050"/>
    </row>
    <row r="231" spans="2:12" ht="18" customHeight="1" thickBot="1" x14ac:dyDescent="0.3">
      <c r="B231" s="1045"/>
      <c r="C231" s="1046"/>
      <c r="D231" s="1046"/>
      <c r="E231" s="1046"/>
      <c r="F231" s="1046"/>
      <c r="G231" s="1047"/>
      <c r="H231" s="1051"/>
      <c r="I231" s="1052"/>
      <c r="J231" s="1052"/>
      <c r="K231" s="1052"/>
      <c r="L231" s="1053"/>
    </row>
    <row r="232" spans="2:12" ht="258" customHeight="1" thickBot="1" x14ac:dyDescent="0.3">
      <c r="B232" s="1054" t="s">
        <v>1097</v>
      </c>
      <c r="C232" s="1055"/>
      <c r="D232" s="1055"/>
      <c r="E232" s="1055"/>
      <c r="F232" s="1055"/>
      <c r="G232" s="1055"/>
      <c r="H232" s="1055"/>
      <c r="I232" s="1055"/>
      <c r="J232" s="1055"/>
      <c r="K232" s="1055"/>
      <c r="L232" s="1056"/>
    </row>
    <row r="233" spans="2:12" ht="30" customHeight="1" x14ac:dyDescent="0.25">
      <c r="B233" s="931" t="s">
        <v>656</v>
      </c>
      <c r="C233" s="932"/>
      <c r="D233" s="932"/>
      <c r="E233" s="932"/>
      <c r="F233" s="932"/>
      <c r="G233" s="933"/>
      <c r="H233" s="931" t="s">
        <v>657</v>
      </c>
      <c r="I233" s="932"/>
      <c r="J233" s="932"/>
      <c r="K233" s="932"/>
      <c r="L233" s="933"/>
    </row>
    <row r="234" spans="2:12" x14ac:dyDescent="0.25">
      <c r="B234" s="931"/>
      <c r="C234" s="932"/>
      <c r="D234" s="932"/>
      <c r="E234" s="932"/>
      <c r="F234" s="932"/>
      <c r="G234" s="933"/>
      <c r="H234" s="931"/>
      <c r="I234" s="932"/>
      <c r="J234" s="932"/>
      <c r="K234" s="932"/>
      <c r="L234" s="933"/>
    </row>
    <row r="235" spans="2:12" x14ac:dyDescent="0.25">
      <c r="B235" s="931"/>
      <c r="C235" s="932"/>
      <c r="D235" s="932"/>
      <c r="E235" s="932"/>
      <c r="F235" s="932"/>
      <c r="G235" s="933"/>
      <c r="H235" s="931"/>
      <c r="I235" s="932"/>
      <c r="J235" s="932"/>
      <c r="K235" s="932"/>
      <c r="L235" s="933"/>
    </row>
    <row r="236" spans="2:12" x14ac:dyDescent="0.25">
      <c r="B236" s="931"/>
      <c r="C236" s="932"/>
      <c r="D236" s="932"/>
      <c r="E236" s="932"/>
      <c r="F236" s="932"/>
      <c r="G236" s="933"/>
      <c r="H236" s="931"/>
      <c r="I236" s="932"/>
      <c r="J236" s="932"/>
      <c r="K236" s="932"/>
      <c r="L236" s="933"/>
    </row>
    <row r="237" spans="2:12" x14ac:dyDescent="0.25">
      <c r="B237" s="931"/>
      <c r="C237" s="932"/>
      <c r="D237" s="932"/>
      <c r="E237" s="932"/>
      <c r="F237" s="932"/>
      <c r="G237" s="933"/>
      <c r="H237" s="931"/>
      <c r="I237" s="932"/>
      <c r="J237" s="932"/>
      <c r="K237" s="932"/>
      <c r="L237" s="933"/>
    </row>
    <row r="238" spans="2:12" x14ac:dyDescent="0.25">
      <c r="B238" s="931"/>
      <c r="C238" s="932"/>
      <c r="D238" s="932"/>
      <c r="E238" s="932"/>
      <c r="F238" s="932"/>
      <c r="G238" s="933"/>
      <c r="H238" s="931"/>
      <c r="I238" s="932"/>
      <c r="J238" s="932"/>
      <c r="K238" s="932"/>
      <c r="L238" s="933"/>
    </row>
    <row r="239" spans="2:12" x14ac:dyDescent="0.25">
      <c r="B239" s="931"/>
      <c r="C239" s="932"/>
      <c r="D239" s="932"/>
      <c r="E239" s="932"/>
      <c r="F239" s="932"/>
      <c r="G239" s="933"/>
      <c r="H239" s="931"/>
      <c r="I239" s="932"/>
      <c r="J239" s="932"/>
      <c r="K239" s="932"/>
      <c r="L239" s="933"/>
    </row>
    <row r="240" spans="2:12" x14ac:dyDescent="0.25">
      <c r="B240" s="931"/>
      <c r="C240" s="932"/>
      <c r="D240" s="932"/>
      <c r="E240" s="932"/>
      <c r="F240" s="932"/>
      <c r="G240" s="933"/>
      <c r="H240" s="931"/>
      <c r="I240" s="932"/>
      <c r="J240" s="932"/>
      <c r="K240" s="932"/>
      <c r="L240" s="933"/>
    </row>
    <row r="241" spans="2:19" x14ac:dyDescent="0.25">
      <c r="B241" s="931"/>
      <c r="C241" s="932"/>
      <c r="D241" s="932"/>
      <c r="E241" s="932"/>
      <c r="F241" s="932"/>
      <c r="G241" s="933"/>
      <c r="H241" s="931"/>
      <c r="I241" s="932"/>
      <c r="J241" s="932"/>
      <c r="K241" s="932"/>
      <c r="L241" s="933"/>
    </row>
    <row r="242" spans="2:19" x14ac:dyDescent="0.25">
      <c r="B242" s="931"/>
      <c r="C242" s="932"/>
      <c r="D242" s="932"/>
      <c r="E242" s="932"/>
      <c r="F242" s="932"/>
      <c r="G242" s="933"/>
      <c r="H242" s="931"/>
      <c r="I242" s="932"/>
      <c r="J242" s="932"/>
      <c r="K242" s="932"/>
      <c r="L242" s="933"/>
    </row>
    <row r="243" spans="2:19" x14ac:dyDescent="0.25">
      <c r="B243" s="931"/>
      <c r="C243" s="932"/>
      <c r="D243" s="932"/>
      <c r="E243" s="932"/>
      <c r="F243" s="932"/>
      <c r="G243" s="933"/>
      <c r="H243" s="931"/>
      <c r="I243" s="932"/>
      <c r="J243" s="932"/>
      <c r="K243" s="932"/>
      <c r="L243" s="933"/>
      <c r="S243" s="188"/>
    </row>
    <row r="244" spans="2:19" x14ac:dyDescent="0.25">
      <c r="B244" s="931"/>
      <c r="C244" s="932"/>
      <c r="D244" s="932"/>
      <c r="E244" s="932"/>
      <c r="F244" s="932"/>
      <c r="G244" s="933"/>
      <c r="H244" s="931"/>
      <c r="I244" s="932"/>
      <c r="J244" s="932"/>
      <c r="K244" s="932"/>
      <c r="L244" s="933"/>
    </row>
    <row r="245" spans="2:19" x14ac:dyDescent="0.25">
      <c r="B245" s="931"/>
      <c r="C245" s="932"/>
      <c r="D245" s="932"/>
      <c r="E245" s="932"/>
      <c r="F245" s="932"/>
      <c r="G245" s="933"/>
      <c r="H245" s="931"/>
      <c r="I245" s="932"/>
      <c r="J245" s="932"/>
      <c r="K245" s="932"/>
      <c r="L245" s="933"/>
    </row>
    <row r="246" spans="2:19" x14ac:dyDescent="0.25">
      <c r="B246" s="931"/>
      <c r="C246" s="932"/>
      <c r="D246" s="932"/>
      <c r="E246" s="932"/>
      <c r="F246" s="932"/>
      <c r="G246" s="933"/>
      <c r="H246" s="931"/>
      <c r="I246" s="932"/>
      <c r="J246" s="932"/>
      <c r="K246" s="932"/>
      <c r="L246" s="933"/>
    </row>
    <row r="247" spans="2:19" x14ac:dyDescent="0.25">
      <c r="B247" s="1042">
        <v>23</v>
      </c>
      <c r="C247" s="1043"/>
      <c r="D247" s="1043"/>
      <c r="E247" s="1043"/>
      <c r="F247" s="1043"/>
      <c r="G247" s="1044"/>
      <c r="H247" s="1048">
        <v>24</v>
      </c>
      <c r="I247" s="1049"/>
      <c r="J247" s="1049"/>
      <c r="K247" s="1049"/>
      <c r="L247" s="1050"/>
    </row>
    <row r="248" spans="2:19" ht="18" customHeight="1" thickBot="1" x14ac:dyDescent="0.3">
      <c r="B248" s="1045"/>
      <c r="C248" s="1046"/>
      <c r="D248" s="1046"/>
      <c r="E248" s="1046"/>
      <c r="F248" s="1046"/>
      <c r="G248" s="1047"/>
      <c r="H248" s="1051"/>
      <c r="I248" s="1052"/>
      <c r="J248" s="1052"/>
      <c r="K248" s="1052"/>
      <c r="L248" s="1053"/>
    </row>
    <row r="249" spans="2:19" ht="30" customHeight="1" x14ac:dyDescent="0.25">
      <c r="B249" s="931" t="s">
        <v>656</v>
      </c>
      <c r="C249" s="932"/>
      <c r="D249" s="932"/>
      <c r="E249" s="932"/>
      <c r="F249" s="932"/>
      <c r="G249" s="933"/>
      <c r="H249" s="931" t="s">
        <v>657</v>
      </c>
      <c r="I249" s="932"/>
      <c r="J249" s="932"/>
      <c r="K249" s="932"/>
      <c r="L249" s="933"/>
    </row>
    <row r="250" spans="2:19" x14ac:dyDescent="0.25">
      <c r="B250" s="931"/>
      <c r="C250" s="932"/>
      <c r="D250" s="932"/>
      <c r="E250" s="932"/>
      <c r="F250" s="932"/>
      <c r="G250" s="933"/>
      <c r="H250" s="931"/>
      <c r="I250" s="932"/>
      <c r="J250" s="932"/>
      <c r="K250" s="932"/>
      <c r="L250" s="933"/>
    </row>
    <row r="251" spans="2:19" x14ac:dyDescent="0.25">
      <c r="B251" s="931"/>
      <c r="C251" s="932"/>
      <c r="D251" s="932"/>
      <c r="E251" s="932"/>
      <c r="F251" s="932"/>
      <c r="G251" s="933"/>
      <c r="H251" s="931"/>
      <c r="I251" s="932"/>
      <c r="J251" s="932"/>
      <c r="K251" s="932"/>
      <c r="L251" s="933"/>
    </row>
    <row r="252" spans="2:19" x14ac:dyDescent="0.25">
      <c r="B252" s="931"/>
      <c r="C252" s="932"/>
      <c r="D252" s="932"/>
      <c r="E252" s="932"/>
      <c r="F252" s="932"/>
      <c r="G252" s="933"/>
      <c r="H252" s="931"/>
      <c r="I252" s="932"/>
      <c r="J252" s="932"/>
      <c r="K252" s="932"/>
      <c r="L252" s="933"/>
    </row>
    <row r="253" spans="2:19" x14ac:dyDescent="0.25">
      <c r="B253" s="931"/>
      <c r="C253" s="932"/>
      <c r="D253" s="932"/>
      <c r="E253" s="932"/>
      <c r="F253" s="932"/>
      <c r="G253" s="933"/>
      <c r="H253" s="931"/>
      <c r="I253" s="932"/>
      <c r="J253" s="932"/>
      <c r="K253" s="932"/>
      <c r="L253" s="933"/>
    </row>
    <row r="254" spans="2:19" x14ac:dyDescent="0.25">
      <c r="B254" s="931"/>
      <c r="C254" s="932"/>
      <c r="D254" s="932"/>
      <c r="E254" s="932"/>
      <c r="F254" s="932"/>
      <c r="G254" s="933"/>
      <c r="H254" s="931"/>
      <c r="I254" s="932"/>
      <c r="J254" s="932"/>
      <c r="K254" s="932"/>
      <c r="L254" s="933"/>
    </row>
    <row r="255" spans="2:19" x14ac:dyDescent="0.25">
      <c r="B255" s="931"/>
      <c r="C255" s="932"/>
      <c r="D255" s="932"/>
      <c r="E255" s="932"/>
      <c r="F255" s="932"/>
      <c r="G255" s="933"/>
      <c r="H255" s="931"/>
      <c r="I255" s="932"/>
      <c r="J255" s="932"/>
      <c r="K255" s="932"/>
      <c r="L255" s="933"/>
    </row>
    <row r="256" spans="2:19" x14ac:dyDescent="0.25">
      <c r="B256" s="931"/>
      <c r="C256" s="932"/>
      <c r="D256" s="932"/>
      <c r="E256" s="932"/>
      <c r="F256" s="932"/>
      <c r="G256" s="933"/>
      <c r="H256" s="931"/>
      <c r="I256" s="932"/>
      <c r="J256" s="932"/>
      <c r="K256" s="932"/>
      <c r="L256" s="933"/>
    </row>
    <row r="257" spans="2:19" x14ac:dyDescent="0.25">
      <c r="B257" s="931"/>
      <c r="C257" s="932"/>
      <c r="D257" s="932"/>
      <c r="E257" s="932"/>
      <c r="F257" s="932"/>
      <c r="G257" s="933"/>
      <c r="H257" s="931"/>
      <c r="I257" s="932"/>
      <c r="J257" s="932"/>
      <c r="K257" s="932"/>
      <c r="L257" s="933"/>
    </row>
    <row r="258" spans="2:19" x14ac:dyDescent="0.25">
      <c r="B258" s="931"/>
      <c r="C258" s="932"/>
      <c r="D258" s="932"/>
      <c r="E258" s="932"/>
      <c r="F258" s="932"/>
      <c r="G258" s="933"/>
      <c r="H258" s="931"/>
      <c r="I258" s="932"/>
      <c r="J258" s="932"/>
      <c r="K258" s="932"/>
      <c r="L258" s="933"/>
    </row>
    <row r="259" spans="2:19" x14ac:dyDescent="0.25">
      <c r="B259" s="931"/>
      <c r="C259" s="932"/>
      <c r="D259" s="932"/>
      <c r="E259" s="932"/>
      <c r="F259" s="932"/>
      <c r="G259" s="933"/>
      <c r="H259" s="931"/>
      <c r="I259" s="932"/>
      <c r="J259" s="932"/>
      <c r="K259" s="932"/>
      <c r="L259" s="933"/>
      <c r="S259" s="188"/>
    </row>
    <row r="260" spans="2:19" x14ac:dyDescent="0.25">
      <c r="B260" s="931"/>
      <c r="C260" s="932"/>
      <c r="D260" s="932"/>
      <c r="E260" s="932"/>
      <c r="F260" s="932"/>
      <c r="G260" s="933"/>
      <c r="H260" s="931"/>
      <c r="I260" s="932"/>
      <c r="J260" s="932"/>
      <c r="K260" s="932"/>
      <c r="L260" s="933"/>
    </row>
    <row r="261" spans="2:19" x14ac:dyDescent="0.25">
      <c r="B261" s="931"/>
      <c r="C261" s="932"/>
      <c r="D261" s="932"/>
      <c r="E261" s="932"/>
      <c r="F261" s="932"/>
      <c r="G261" s="933"/>
      <c r="H261" s="931"/>
      <c r="I261" s="932"/>
      <c r="J261" s="932"/>
      <c r="K261" s="932"/>
      <c r="L261" s="933"/>
    </row>
    <row r="262" spans="2:19" x14ac:dyDescent="0.25">
      <c r="B262" s="931"/>
      <c r="C262" s="932"/>
      <c r="D262" s="932"/>
      <c r="E262" s="932"/>
      <c r="F262" s="932"/>
      <c r="G262" s="933"/>
      <c r="H262" s="931"/>
      <c r="I262" s="932"/>
      <c r="J262" s="932"/>
      <c r="K262" s="932"/>
      <c r="L262" s="933"/>
    </row>
    <row r="263" spans="2:19" x14ac:dyDescent="0.25">
      <c r="B263" s="1042">
        <v>25</v>
      </c>
      <c r="C263" s="1043"/>
      <c r="D263" s="1043"/>
      <c r="E263" s="1043"/>
      <c r="F263" s="1043"/>
      <c r="G263" s="1044"/>
      <c r="H263" s="1048">
        <v>26</v>
      </c>
      <c r="I263" s="1049"/>
      <c r="J263" s="1049"/>
      <c r="K263" s="1049"/>
      <c r="L263" s="1050"/>
    </row>
    <row r="264" spans="2:19" ht="18" customHeight="1" thickBot="1" x14ac:dyDescent="0.3">
      <c r="B264" s="1045"/>
      <c r="C264" s="1046"/>
      <c r="D264" s="1046"/>
      <c r="E264" s="1046"/>
      <c r="F264" s="1046"/>
      <c r="G264" s="1047"/>
      <c r="H264" s="1051"/>
      <c r="I264" s="1052"/>
      <c r="J264" s="1052"/>
      <c r="K264" s="1052"/>
      <c r="L264" s="1053"/>
    </row>
    <row r="265" spans="2:19" ht="96" customHeight="1" thickBot="1" x14ac:dyDescent="0.3">
      <c r="B265" s="1054" t="s">
        <v>1098</v>
      </c>
      <c r="C265" s="1055"/>
      <c r="D265" s="1055"/>
      <c r="E265" s="1055"/>
      <c r="F265" s="1055"/>
      <c r="G265" s="1055"/>
      <c r="H265" s="1055"/>
      <c r="I265" s="1055"/>
      <c r="J265" s="1055"/>
      <c r="K265" s="1055"/>
      <c r="L265" s="1056"/>
    </row>
    <row r="266" spans="2:19" ht="30" customHeight="1" x14ac:dyDescent="0.25">
      <c r="B266" s="931" t="s">
        <v>656</v>
      </c>
      <c r="C266" s="932"/>
      <c r="D266" s="932"/>
      <c r="E266" s="932"/>
      <c r="F266" s="932"/>
      <c r="G266" s="933"/>
      <c r="H266" s="931" t="s">
        <v>657</v>
      </c>
      <c r="I266" s="932"/>
      <c r="J266" s="932"/>
      <c r="K266" s="932"/>
      <c r="L266" s="933"/>
    </row>
    <row r="267" spans="2:19" x14ac:dyDescent="0.25">
      <c r="B267" s="931"/>
      <c r="C267" s="932"/>
      <c r="D267" s="932"/>
      <c r="E267" s="932"/>
      <c r="F267" s="932"/>
      <c r="G267" s="933"/>
      <c r="H267" s="931"/>
      <c r="I267" s="932"/>
      <c r="J267" s="932"/>
      <c r="K267" s="932"/>
      <c r="L267" s="933"/>
    </row>
    <row r="268" spans="2:19" x14ac:dyDescent="0.25">
      <c r="B268" s="931"/>
      <c r="C268" s="932"/>
      <c r="D268" s="932"/>
      <c r="E268" s="932"/>
      <c r="F268" s="932"/>
      <c r="G268" s="933"/>
      <c r="H268" s="931"/>
      <c r="I268" s="932"/>
      <c r="J268" s="932"/>
      <c r="K268" s="932"/>
      <c r="L268" s="933"/>
    </row>
    <row r="269" spans="2:19" x14ac:dyDescent="0.25">
      <c r="B269" s="931"/>
      <c r="C269" s="932"/>
      <c r="D269" s="932"/>
      <c r="E269" s="932"/>
      <c r="F269" s="932"/>
      <c r="G269" s="933"/>
      <c r="H269" s="931"/>
      <c r="I269" s="932"/>
      <c r="J269" s="932"/>
      <c r="K269" s="932"/>
      <c r="L269" s="933"/>
    </row>
    <row r="270" spans="2:19" x14ac:dyDescent="0.25">
      <c r="B270" s="931"/>
      <c r="C270" s="932"/>
      <c r="D270" s="932"/>
      <c r="E270" s="932"/>
      <c r="F270" s="932"/>
      <c r="G270" s="933"/>
      <c r="H270" s="931"/>
      <c r="I270" s="932"/>
      <c r="J270" s="932"/>
      <c r="K270" s="932"/>
      <c r="L270" s="933"/>
    </row>
    <row r="271" spans="2:19" x14ac:dyDescent="0.25">
      <c r="B271" s="931"/>
      <c r="C271" s="932"/>
      <c r="D271" s="932"/>
      <c r="E271" s="932"/>
      <c r="F271" s="932"/>
      <c r="G271" s="933"/>
      <c r="H271" s="931"/>
      <c r="I271" s="932"/>
      <c r="J271" s="932"/>
      <c r="K271" s="932"/>
      <c r="L271" s="933"/>
    </row>
    <row r="272" spans="2:19" x14ac:dyDescent="0.25">
      <c r="B272" s="931"/>
      <c r="C272" s="932"/>
      <c r="D272" s="932"/>
      <c r="E272" s="932"/>
      <c r="F272" s="932"/>
      <c r="G272" s="933"/>
      <c r="H272" s="931"/>
      <c r="I272" s="932"/>
      <c r="J272" s="932"/>
      <c r="K272" s="932"/>
      <c r="L272" s="933"/>
    </row>
    <row r="273" spans="2:19" x14ac:dyDescent="0.25">
      <c r="B273" s="931"/>
      <c r="C273" s="932"/>
      <c r="D273" s="932"/>
      <c r="E273" s="932"/>
      <c r="F273" s="932"/>
      <c r="G273" s="933"/>
      <c r="H273" s="931"/>
      <c r="I273" s="932"/>
      <c r="J273" s="932"/>
      <c r="K273" s="932"/>
      <c r="L273" s="933"/>
    </row>
    <row r="274" spans="2:19" x14ac:dyDescent="0.25">
      <c r="B274" s="931"/>
      <c r="C274" s="932"/>
      <c r="D274" s="932"/>
      <c r="E274" s="932"/>
      <c r="F274" s="932"/>
      <c r="G274" s="933"/>
      <c r="H274" s="931"/>
      <c r="I274" s="932"/>
      <c r="J274" s="932"/>
      <c r="K274" s="932"/>
      <c r="L274" s="933"/>
    </row>
    <row r="275" spans="2:19" x14ac:dyDescent="0.25">
      <c r="B275" s="931"/>
      <c r="C275" s="932"/>
      <c r="D275" s="932"/>
      <c r="E275" s="932"/>
      <c r="F275" s="932"/>
      <c r="G275" s="933"/>
      <c r="H275" s="931"/>
      <c r="I275" s="932"/>
      <c r="J275" s="932"/>
      <c r="K275" s="932"/>
      <c r="L275" s="933"/>
    </row>
    <row r="276" spans="2:19" x14ac:dyDescent="0.25">
      <c r="B276" s="931"/>
      <c r="C276" s="932"/>
      <c r="D276" s="932"/>
      <c r="E276" s="932"/>
      <c r="F276" s="932"/>
      <c r="G276" s="933"/>
      <c r="H276" s="931"/>
      <c r="I276" s="932"/>
      <c r="J276" s="932"/>
      <c r="K276" s="932"/>
      <c r="L276" s="933"/>
      <c r="S276" s="188"/>
    </row>
    <row r="277" spans="2:19" x14ac:dyDescent="0.25">
      <c r="B277" s="931"/>
      <c r="C277" s="932"/>
      <c r="D277" s="932"/>
      <c r="E277" s="932"/>
      <c r="F277" s="932"/>
      <c r="G277" s="933"/>
      <c r="H277" s="931"/>
      <c r="I277" s="932"/>
      <c r="J277" s="932"/>
      <c r="K277" s="932"/>
      <c r="L277" s="933"/>
    </row>
    <row r="278" spans="2:19" x14ac:dyDescent="0.25">
      <c r="B278" s="931"/>
      <c r="C278" s="932"/>
      <c r="D278" s="932"/>
      <c r="E278" s="932"/>
      <c r="F278" s="932"/>
      <c r="G278" s="933"/>
      <c r="H278" s="931"/>
      <c r="I278" s="932"/>
      <c r="J278" s="932"/>
      <c r="K278" s="932"/>
      <c r="L278" s="933"/>
    </row>
    <row r="279" spans="2:19" x14ac:dyDescent="0.25">
      <c r="B279" s="931"/>
      <c r="C279" s="932"/>
      <c r="D279" s="932"/>
      <c r="E279" s="932"/>
      <c r="F279" s="932"/>
      <c r="G279" s="933"/>
      <c r="H279" s="931"/>
      <c r="I279" s="932"/>
      <c r="J279" s="932"/>
      <c r="K279" s="932"/>
      <c r="L279" s="933"/>
    </row>
    <row r="280" spans="2:19" x14ac:dyDescent="0.25">
      <c r="B280" s="1042">
        <v>27</v>
      </c>
      <c r="C280" s="1043"/>
      <c r="D280" s="1043"/>
      <c r="E280" s="1043"/>
      <c r="F280" s="1043"/>
      <c r="G280" s="1044"/>
      <c r="H280" s="1048">
        <v>28</v>
      </c>
      <c r="I280" s="1049"/>
      <c r="J280" s="1049"/>
      <c r="K280" s="1049"/>
      <c r="L280" s="1050"/>
    </row>
    <row r="281" spans="2:19" ht="18" customHeight="1" thickBot="1" x14ac:dyDescent="0.3">
      <c r="B281" s="1045"/>
      <c r="C281" s="1046"/>
      <c r="D281" s="1046"/>
      <c r="E281" s="1046"/>
      <c r="F281" s="1046"/>
      <c r="G281" s="1047"/>
      <c r="H281" s="1051"/>
      <c r="I281" s="1052"/>
      <c r="J281" s="1052"/>
      <c r="K281" s="1052"/>
      <c r="L281" s="1053"/>
    </row>
    <row r="282" spans="2:19" ht="30" customHeight="1" x14ac:dyDescent="0.25">
      <c r="B282" s="931" t="s">
        <v>656</v>
      </c>
      <c r="C282" s="932"/>
      <c r="D282" s="932"/>
      <c r="E282" s="932"/>
      <c r="F282" s="932"/>
      <c r="G282" s="933"/>
      <c r="H282" s="931" t="s">
        <v>657</v>
      </c>
      <c r="I282" s="932"/>
      <c r="J282" s="932"/>
      <c r="K282" s="932"/>
      <c r="L282" s="933"/>
    </row>
    <row r="283" spans="2:19" x14ac:dyDescent="0.25">
      <c r="B283" s="931"/>
      <c r="C283" s="932"/>
      <c r="D283" s="932"/>
      <c r="E283" s="932"/>
      <c r="F283" s="932"/>
      <c r="G283" s="933"/>
      <c r="H283" s="931"/>
      <c r="I283" s="932"/>
      <c r="J283" s="932"/>
      <c r="K283" s="932"/>
      <c r="L283" s="933"/>
    </row>
    <row r="284" spans="2:19" x14ac:dyDescent="0.25">
      <c r="B284" s="931"/>
      <c r="C284" s="932"/>
      <c r="D284" s="932"/>
      <c r="E284" s="932"/>
      <c r="F284" s="932"/>
      <c r="G284" s="933"/>
      <c r="H284" s="931"/>
      <c r="I284" s="932"/>
      <c r="J284" s="932"/>
      <c r="K284" s="932"/>
      <c r="L284" s="933"/>
    </row>
    <row r="285" spans="2:19" x14ac:dyDescent="0.25">
      <c r="B285" s="931"/>
      <c r="C285" s="932"/>
      <c r="D285" s="932"/>
      <c r="E285" s="932"/>
      <c r="F285" s="932"/>
      <c r="G285" s="933"/>
      <c r="H285" s="931"/>
      <c r="I285" s="932"/>
      <c r="J285" s="932"/>
      <c r="K285" s="932"/>
      <c r="L285" s="933"/>
    </row>
    <row r="286" spans="2:19" x14ac:dyDescent="0.25">
      <c r="B286" s="931"/>
      <c r="C286" s="932"/>
      <c r="D286" s="932"/>
      <c r="E286" s="932"/>
      <c r="F286" s="932"/>
      <c r="G286" s="933"/>
      <c r="H286" s="931"/>
      <c r="I286" s="932"/>
      <c r="J286" s="932"/>
      <c r="K286" s="932"/>
      <c r="L286" s="933"/>
    </row>
    <row r="287" spans="2:19" x14ac:dyDescent="0.25">
      <c r="B287" s="931"/>
      <c r="C287" s="932"/>
      <c r="D287" s="932"/>
      <c r="E287" s="932"/>
      <c r="F287" s="932"/>
      <c r="G287" s="933"/>
      <c r="H287" s="931"/>
      <c r="I287" s="932"/>
      <c r="J287" s="932"/>
      <c r="K287" s="932"/>
      <c r="L287" s="933"/>
    </row>
    <row r="288" spans="2:19" x14ac:dyDescent="0.25">
      <c r="B288" s="931"/>
      <c r="C288" s="932"/>
      <c r="D288" s="932"/>
      <c r="E288" s="932"/>
      <c r="F288" s="932"/>
      <c r="G288" s="933"/>
      <c r="H288" s="931"/>
      <c r="I288" s="932"/>
      <c r="J288" s="932"/>
      <c r="K288" s="932"/>
      <c r="L288" s="933"/>
    </row>
    <row r="289" spans="2:19" x14ac:dyDescent="0.25">
      <c r="B289" s="931"/>
      <c r="C289" s="932"/>
      <c r="D289" s="932"/>
      <c r="E289" s="932"/>
      <c r="F289" s="932"/>
      <c r="G289" s="933"/>
      <c r="H289" s="931"/>
      <c r="I289" s="932"/>
      <c r="J289" s="932"/>
      <c r="K289" s="932"/>
      <c r="L289" s="933"/>
    </row>
    <row r="290" spans="2:19" x14ac:dyDescent="0.25">
      <c r="B290" s="931"/>
      <c r="C290" s="932"/>
      <c r="D290" s="932"/>
      <c r="E290" s="932"/>
      <c r="F290" s="932"/>
      <c r="G290" s="933"/>
      <c r="H290" s="931"/>
      <c r="I290" s="932"/>
      <c r="J290" s="932"/>
      <c r="K290" s="932"/>
      <c r="L290" s="933"/>
    </row>
    <row r="291" spans="2:19" x14ac:dyDescent="0.25">
      <c r="B291" s="931"/>
      <c r="C291" s="932"/>
      <c r="D291" s="932"/>
      <c r="E291" s="932"/>
      <c r="F291" s="932"/>
      <c r="G291" s="933"/>
      <c r="H291" s="931"/>
      <c r="I291" s="932"/>
      <c r="J291" s="932"/>
      <c r="K291" s="932"/>
      <c r="L291" s="933"/>
    </row>
    <row r="292" spans="2:19" x14ac:dyDescent="0.25">
      <c r="B292" s="931"/>
      <c r="C292" s="932"/>
      <c r="D292" s="932"/>
      <c r="E292" s="932"/>
      <c r="F292" s="932"/>
      <c r="G292" s="933"/>
      <c r="H292" s="931"/>
      <c r="I292" s="932"/>
      <c r="J292" s="932"/>
      <c r="K292" s="932"/>
      <c r="L292" s="933"/>
      <c r="S292" s="188"/>
    </row>
    <row r="293" spans="2:19" x14ac:dyDescent="0.25">
      <c r="B293" s="931"/>
      <c r="C293" s="932"/>
      <c r="D293" s="932"/>
      <c r="E293" s="932"/>
      <c r="F293" s="932"/>
      <c r="G293" s="933"/>
      <c r="H293" s="931"/>
      <c r="I293" s="932"/>
      <c r="J293" s="932"/>
      <c r="K293" s="932"/>
      <c r="L293" s="933"/>
    </row>
    <row r="294" spans="2:19" x14ac:dyDescent="0.25">
      <c r="B294" s="931"/>
      <c r="C294" s="932"/>
      <c r="D294" s="932"/>
      <c r="E294" s="932"/>
      <c r="F294" s="932"/>
      <c r="G294" s="933"/>
      <c r="H294" s="931"/>
      <c r="I294" s="932"/>
      <c r="J294" s="932"/>
      <c r="K294" s="932"/>
      <c r="L294" s="933"/>
    </row>
    <row r="295" spans="2:19" x14ac:dyDescent="0.25">
      <c r="B295" s="931"/>
      <c r="C295" s="932"/>
      <c r="D295" s="932"/>
      <c r="E295" s="932"/>
      <c r="F295" s="932"/>
      <c r="G295" s="933"/>
      <c r="H295" s="931"/>
      <c r="I295" s="932"/>
      <c r="J295" s="932"/>
      <c r="K295" s="932"/>
      <c r="L295" s="933"/>
    </row>
    <row r="296" spans="2:19" x14ac:dyDescent="0.25">
      <c r="B296" s="1042">
        <v>29</v>
      </c>
      <c r="C296" s="1043"/>
      <c r="D296" s="1043"/>
      <c r="E296" s="1043"/>
      <c r="F296" s="1043"/>
      <c r="G296" s="1044"/>
      <c r="H296" s="1048">
        <v>30</v>
      </c>
      <c r="I296" s="1049"/>
      <c r="J296" s="1049"/>
      <c r="K296" s="1049"/>
      <c r="L296" s="1050"/>
    </row>
    <row r="297" spans="2:19" ht="18" customHeight="1" thickBot="1" x14ac:dyDescent="0.3">
      <c r="B297" s="1045"/>
      <c r="C297" s="1046"/>
      <c r="D297" s="1046"/>
      <c r="E297" s="1046"/>
      <c r="F297" s="1046"/>
      <c r="G297" s="1047"/>
      <c r="H297" s="1051"/>
      <c r="I297" s="1052"/>
      <c r="J297" s="1052"/>
      <c r="K297" s="1052"/>
      <c r="L297" s="1053"/>
    </row>
    <row r="298" spans="2:19" ht="108.75" customHeight="1" thickBot="1" x14ac:dyDescent="0.3">
      <c r="B298" s="1054" t="s">
        <v>1099</v>
      </c>
      <c r="C298" s="1055"/>
      <c r="D298" s="1055"/>
      <c r="E298" s="1055"/>
      <c r="F298" s="1055"/>
      <c r="G298" s="1055"/>
      <c r="H298" s="1055"/>
      <c r="I298" s="1055"/>
      <c r="J298" s="1055"/>
      <c r="K298" s="1055"/>
      <c r="L298" s="1056"/>
    </row>
    <row r="299" spans="2:19" ht="30" customHeight="1" x14ac:dyDescent="0.25">
      <c r="B299" s="931" t="s">
        <v>656</v>
      </c>
      <c r="C299" s="932"/>
      <c r="D299" s="932"/>
      <c r="E299" s="932"/>
      <c r="F299" s="932"/>
      <c r="G299" s="933"/>
      <c r="H299" s="931" t="s">
        <v>657</v>
      </c>
      <c r="I299" s="932"/>
      <c r="J299" s="932"/>
      <c r="K299" s="932"/>
      <c r="L299" s="933"/>
    </row>
    <row r="300" spans="2:19" x14ac:dyDescent="0.25">
      <c r="B300" s="931"/>
      <c r="C300" s="932"/>
      <c r="D300" s="932"/>
      <c r="E300" s="932"/>
      <c r="F300" s="932"/>
      <c r="G300" s="933"/>
      <c r="H300" s="931"/>
      <c r="I300" s="932"/>
      <c r="J300" s="932"/>
      <c r="K300" s="932"/>
      <c r="L300" s="933"/>
    </row>
    <row r="301" spans="2:19" x14ac:dyDescent="0.25">
      <c r="B301" s="931"/>
      <c r="C301" s="932"/>
      <c r="D301" s="932"/>
      <c r="E301" s="932"/>
      <c r="F301" s="932"/>
      <c r="G301" s="933"/>
      <c r="H301" s="931"/>
      <c r="I301" s="932"/>
      <c r="J301" s="932"/>
      <c r="K301" s="932"/>
      <c r="L301" s="933"/>
    </row>
    <row r="302" spans="2:19" x14ac:dyDescent="0.25">
      <c r="B302" s="931"/>
      <c r="C302" s="932"/>
      <c r="D302" s="932"/>
      <c r="E302" s="932"/>
      <c r="F302" s="932"/>
      <c r="G302" s="933"/>
      <c r="H302" s="931"/>
      <c r="I302" s="932"/>
      <c r="J302" s="932"/>
      <c r="K302" s="932"/>
      <c r="L302" s="933"/>
    </row>
    <row r="303" spans="2:19" x14ac:dyDescent="0.25">
      <c r="B303" s="931"/>
      <c r="C303" s="932"/>
      <c r="D303" s="932"/>
      <c r="E303" s="932"/>
      <c r="F303" s="932"/>
      <c r="G303" s="933"/>
      <c r="H303" s="931"/>
      <c r="I303" s="932"/>
      <c r="J303" s="932"/>
      <c r="K303" s="932"/>
      <c r="L303" s="933"/>
    </row>
    <row r="304" spans="2:19" x14ac:dyDescent="0.25">
      <c r="B304" s="931"/>
      <c r="C304" s="932"/>
      <c r="D304" s="932"/>
      <c r="E304" s="932"/>
      <c r="F304" s="932"/>
      <c r="G304" s="933"/>
      <c r="H304" s="931"/>
      <c r="I304" s="932"/>
      <c r="J304" s="932"/>
      <c r="K304" s="932"/>
      <c r="L304" s="933"/>
    </row>
    <row r="305" spans="2:19" x14ac:dyDescent="0.25">
      <c r="B305" s="931"/>
      <c r="C305" s="932"/>
      <c r="D305" s="932"/>
      <c r="E305" s="932"/>
      <c r="F305" s="932"/>
      <c r="G305" s="933"/>
      <c r="H305" s="931"/>
      <c r="I305" s="932"/>
      <c r="J305" s="932"/>
      <c r="K305" s="932"/>
      <c r="L305" s="933"/>
    </row>
    <row r="306" spans="2:19" x14ac:dyDescent="0.25">
      <c r="B306" s="931"/>
      <c r="C306" s="932"/>
      <c r="D306" s="932"/>
      <c r="E306" s="932"/>
      <c r="F306" s="932"/>
      <c r="G306" s="933"/>
      <c r="H306" s="931"/>
      <c r="I306" s="932"/>
      <c r="J306" s="932"/>
      <c r="K306" s="932"/>
      <c r="L306" s="933"/>
    </row>
    <row r="307" spans="2:19" x14ac:dyDescent="0.25">
      <c r="B307" s="931"/>
      <c r="C307" s="932"/>
      <c r="D307" s="932"/>
      <c r="E307" s="932"/>
      <c r="F307" s="932"/>
      <c r="G307" s="933"/>
      <c r="H307" s="931"/>
      <c r="I307" s="932"/>
      <c r="J307" s="932"/>
      <c r="K307" s="932"/>
      <c r="L307" s="933"/>
    </row>
    <row r="308" spans="2:19" x14ac:dyDescent="0.25">
      <c r="B308" s="931"/>
      <c r="C308" s="932"/>
      <c r="D308" s="932"/>
      <c r="E308" s="932"/>
      <c r="F308" s="932"/>
      <c r="G308" s="933"/>
      <c r="H308" s="931"/>
      <c r="I308" s="932"/>
      <c r="J308" s="932"/>
      <c r="K308" s="932"/>
      <c r="L308" s="933"/>
    </row>
    <row r="309" spans="2:19" x14ac:dyDescent="0.25">
      <c r="B309" s="931"/>
      <c r="C309" s="932"/>
      <c r="D309" s="932"/>
      <c r="E309" s="932"/>
      <c r="F309" s="932"/>
      <c r="G309" s="933"/>
      <c r="H309" s="931"/>
      <c r="I309" s="932"/>
      <c r="J309" s="932"/>
      <c r="K309" s="932"/>
      <c r="L309" s="933"/>
      <c r="S309" s="188"/>
    </row>
    <row r="310" spans="2:19" x14ac:dyDescent="0.25">
      <c r="B310" s="931"/>
      <c r="C310" s="932"/>
      <c r="D310" s="932"/>
      <c r="E310" s="932"/>
      <c r="F310" s="932"/>
      <c r="G310" s="933"/>
      <c r="H310" s="931"/>
      <c r="I310" s="932"/>
      <c r="J310" s="932"/>
      <c r="K310" s="932"/>
      <c r="L310" s="933"/>
    </row>
    <row r="311" spans="2:19" x14ac:dyDescent="0.25">
      <c r="B311" s="931"/>
      <c r="C311" s="932"/>
      <c r="D311" s="932"/>
      <c r="E311" s="932"/>
      <c r="F311" s="932"/>
      <c r="G311" s="933"/>
      <c r="H311" s="931"/>
      <c r="I311" s="932"/>
      <c r="J311" s="932"/>
      <c r="K311" s="932"/>
      <c r="L311" s="933"/>
    </row>
    <row r="312" spans="2:19" x14ac:dyDescent="0.25">
      <c r="B312" s="931"/>
      <c r="C312" s="932"/>
      <c r="D312" s="932"/>
      <c r="E312" s="932"/>
      <c r="F312" s="932"/>
      <c r="G312" s="933"/>
      <c r="H312" s="931"/>
      <c r="I312" s="932"/>
      <c r="J312" s="932"/>
      <c r="K312" s="932"/>
      <c r="L312" s="933"/>
    </row>
    <row r="313" spans="2:19" x14ac:dyDescent="0.25">
      <c r="B313" s="1042">
        <v>31</v>
      </c>
      <c r="C313" s="1043"/>
      <c r="D313" s="1043"/>
      <c r="E313" s="1043"/>
      <c r="F313" s="1043"/>
      <c r="G313" s="1044"/>
      <c r="H313" s="1048">
        <v>32</v>
      </c>
      <c r="I313" s="1049"/>
      <c r="J313" s="1049"/>
      <c r="K313" s="1049"/>
      <c r="L313" s="1050"/>
    </row>
    <row r="314" spans="2:19" ht="18" customHeight="1" thickBot="1" x14ac:dyDescent="0.3">
      <c r="B314" s="1045"/>
      <c r="C314" s="1046"/>
      <c r="D314" s="1046"/>
      <c r="E314" s="1046"/>
      <c r="F314" s="1046"/>
      <c r="G314" s="1047"/>
      <c r="H314" s="1051"/>
      <c r="I314" s="1052"/>
      <c r="J314" s="1052"/>
      <c r="K314" s="1052"/>
      <c r="L314" s="1053"/>
    </row>
    <row r="315" spans="2:19" ht="30" customHeight="1" x14ac:dyDescent="0.25">
      <c r="B315" s="931" t="s">
        <v>656</v>
      </c>
      <c r="C315" s="932"/>
      <c r="D315" s="932"/>
      <c r="E315" s="932"/>
      <c r="F315" s="932"/>
      <c r="G315" s="933"/>
      <c r="H315" s="931" t="s">
        <v>657</v>
      </c>
      <c r="I315" s="932"/>
      <c r="J315" s="932"/>
      <c r="K315" s="932"/>
      <c r="L315" s="933"/>
    </row>
    <row r="316" spans="2:19" x14ac:dyDescent="0.25">
      <c r="B316" s="931"/>
      <c r="C316" s="932"/>
      <c r="D316" s="932"/>
      <c r="E316" s="932"/>
      <c r="F316" s="932"/>
      <c r="G316" s="933"/>
      <c r="H316" s="931"/>
      <c r="I316" s="932"/>
      <c r="J316" s="932"/>
      <c r="K316" s="932"/>
      <c r="L316" s="933"/>
    </row>
    <row r="317" spans="2:19" x14ac:dyDescent="0.25">
      <c r="B317" s="931"/>
      <c r="C317" s="932"/>
      <c r="D317" s="932"/>
      <c r="E317" s="932"/>
      <c r="F317" s="932"/>
      <c r="G317" s="933"/>
      <c r="H317" s="931"/>
      <c r="I317" s="932"/>
      <c r="J317" s="932"/>
      <c r="K317" s="932"/>
      <c r="L317" s="933"/>
    </row>
    <row r="318" spans="2:19" x14ac:dyDescent="0.25">
      <c r="B318" s="931"/>
      <c r="C318" s="932"/>
      <c r="D318" s="932"/>
      <c r="E318" s="932"/>
      <c r="F318" s="932"/>
      <c r="G318" s="933"/>
      <c r="H318" s="931"/>
      <c r="I318" s="932"/>
      <c r="J318" s="932"/>
      <c r="K318" s="932"/>
      <c r="L318" s="933"/>
    </row>
    <row r="319" spans="2:19" x14ac:dyDescent="0.25">
      <c r="B319" s="931"/>
      <c r="C319" s="932"/>
      <c r="D319" s="932"/>
      <c r="E319" s="932"/>
      <c r="F319" s="932"/>
      <c r="G319" s="933"/>
      <c r="H319" s="931"/>
      <c r="I319" s="932"/>
      <c r="J319" s="932"/>
      <c r="K319" s="932"/>
      <c r="L319" s="933"/>
    </row>
    <row r="320" spans="2:19" x14ac:dyDescent="0.25">
      <c r="B320" s="931"/>
      <c r="C320" s="932"/>
      <c r="D320" s="932"/>
      <c r="E320" s="932"/>
      <c r="F320" s="932"/>
      <c r="G320" s="933"/>
      <c r="H320" s="931"/>
      <c r="I320" s="932"/>
      <c r="J320" s="932"/>
      <c r="K320" s="932"/>
      <c r="L320" s="933"/>
    </row>
    <row r="321" spans="2:19" x14ac:dyDescent="0.25">
      <c r="B321" s="931"/>
      <c r="C321" s="932"/>
      <c r="D321" s="932"/>
      <c r="E321" s="932"/>
      <c r="F321" s="932"/>
      <c r="G321" s="933"/>
      <c r="H321" s="931"/>
      <c r="I321" s="932"/>
      <c r="J321" s="932"/>
      <c r="K321" s="932"/>
      <c r="L321" s="933"/>
    </row>
    <row r="322" spans="2:19" x14ac:dyDescent="0.25">
      <c r="B322" s="931"/>
      <c r="C322" s="932"/>
      <c r="D322" s="932"/>
      <c r="E322" s="932"/>
      <c r="F322" s="932"/>
      <c r="G322" s="933"/>
      <c r="H322" s="931"/>
      <c r="I322" s="932"/>
      <c r="J322" s="932"/>
      <c r="K322" s="932"/>
      <c r="L322" s="933"/>
    </row>
    <row r="323" spans="2:19" x14ac:dyDescent="0.25">
      <c r="B323" s="931"/>
      <c r="C323" s="932"/>
      <c r="D323" s="932"/>
      <c r="E323" s="932"/>
      <c r="F323" s="932"/>
      <c r="G323" s="933"/>
      <c r="H323" s="931"/>
      <c r="I323" s="932"/>
      <c r="J323" s="932"/>
      <c r="K323" s="932"/>
      <c r="L323" s="933"/>
    </row>
    <row r="324" spans="2:19" x14ac:dyDescent="0.25">
      <c r="B324" s="931"/>
      <c r="C324" s="932"/>
      <c r="D324" s="932"/>
      <c r="E324" s="932"/>
      <c r="F324" s="932"/>
      <c r="G324" s="933"/>
      <c r="H324" s="931"/>
      <c r="I324" s="932"/>
      <c r="J324" s="932"/>
      <c r="K324" s="932"/>
      <c r="L324" s="933"/>
    </row>
    <row r="325" spans="2:19" x14ac:dyDescent="0.25">
      <c r="B325" s="931"/>
      <c r="C325" s="932"/>
      <c r="D325" s="932"/>
      <c r="E325" s="932"/>
      <c r="F325" s="932"/>
      <c r="G325" s="933"/>
      <c r="H325" s="931"/>
      <c r="I325" s="932"/>
      <c r="J325" s="932"/>
      <c r="K325" s="932"/>
      <c r="L325" s="933"/>
      <c r="S325" s="188"/>
    </row>
    <row r="326" spans="2:19" x14ac:dyDescent="0.25">
      <c r="B326" s="931"/>
      <c r="C326" s="932"/>
      <c r="D326" s="932"/>
      <c r="E326" s="932"/>
      <c r="F326" s="932"/>
      <c r="G326" s="933"/>
      <c r="H326" s="931"/>
      <c r="I326" s="932"/>
      <c r="J326" s="932"/>
      <c r="K326" s="932"/>
      <c r="L326" s="933"/>
    </row>
    <row r="327" spans="2:19" x14ac:dyDescent="0.25">
      <c r="B327" s="931"/>
      <c r="C327" s="932"/>
      <c r="D327" s="932"/>
      <c r="E327" s="932"/>
      <c r="F327" s="932"/>
      <c r="G327" s="933"/>
      <c r="H327" s="931"/>
      <c r="I327" s="932"/>
      <c r="J327" s="932"/>
      <c r="K327" s="932"/>
      <c r="L327" s="933"/>
    </row>
    <row r="328" spans="2:19" x14ac:dyDescent="0.25">
      <c r="B328" s="931"/>
      <c r="C328" s="932"/>
      <c r="D328" s="932"/>
      <c r="E328" s="932"/>
      <c r="F328" s="932"/>
      <c r="G328" s="933"/>
      <c r="H328" s="931"/>
      <c r="I328" s="932"/>
      <c r="J328" s="932"/>
      <c r="K328" s="932"/>
      <c r="L328" s="933"/>
    </row>
    <row r="329" spans="2:19" x14ac:dyDescent="0.25">
      <c r="B329" s="1042">
        <v>33</v>
      </c>
      <c r="C329" s="1043"/>
      <c r="D329" s="1043"/>
      <c r="E329" s="1043"/>
      <c r="F329" s="1043"/>
      <c r="G329" s="1044"/>
      <c r="H329" s="1048">
        <v>34</v>
      </c>
      <c r="I329" s="1049"/>
      <c r="J329" s="1049"/>
      <c r="K329" s="1049"/>
      <c r="L329" s="1050"/>
    </row>
    <row r="330" spans="2:19" ht="18" customHeight="1" thickBot="1" x14ac:dyDescent="0.3">
      <c r="B330" s="1045"/>
      <c r="C330" s="1046"/>
      <c r="D330" s="1046"/>
      <c r="E330" s="1046"/>
      <c r="F330" s="1046"/>
      <c r="G330" s="1047"/>
      <c r="H330" s="1051"/>
      <c r="I330" s="1052"/>
      <c r="J330" s="1052"/>
      <c r="K330" s="1052"/>
      <c r="L330" s="1053"/>
    </row>
    <row r="331" spans="2:19" ht="30" customHeight="1" x14ac:dyDescent="0.25">
      <c r="B331" s="931" t="s">
        <v>656</v>
      </c>
      <c r="C331" s="932"/>
      <c r="D331" s="932"/>
      <c r="E331" s="932"/>
      <c r="F331" s="932"/>
      <c r="G331" s="933"/>
      <c r="H331" s="931" t="s">
        <v>657</v>
      </c>
      <c r="I331" s="932"/>
      <c r="J331" s="932"/>
      <c r="K331" s="932"/>
      <c r="L331" s="933"/>
    </row>
    <row r="332" spans="2:19" x14ac:dyDescent="0.25">
      <c r="B332" s="931"/>
      <c r="C332" s="932"/>
      <c r="D332" s="932"/>
      <c r="E332" s="932"/>
      <c r="F332" s="932"/>
      <c r="G332" s="933"/>
      <c r="H332" s="931"/>
      <c r="I332" s="932"/>
      <c r="J332" s="932"/>
      <c r="K332" s="932"/>
      <c r="L332" s="933"/>
    </row>
    <row r="333" spans="2:19" x14ac:dyDescent="0.25">
      <c r="B333" s="931"/>
      <c r="C333" s="932"/>
      <c r="D333" s="932"/>
      <c r="E333" s="932"/>
      <c r="F333" s="932"/>
      <c r="G333" s="933"/>
      <c r="H333" s="931"/>
      <c r="I333" s="932"/>
      <c r="J333" s="932"/>
      <c r="K333" s="932"/>
      <c r="L333" s="933"/>
    </row>
    <row r="334" spans="2:19" x14ac:dyDescent="0.25">
      <c r="B334" s="931"/>
      <c r="C334" s="932"/>
      <c r="D334" s="932"/>
      <c r="E334" s="932"/>
      <c r="F334" s="932"/>
      <c r="G334" s="933"/>
      <c r="H334" s="931"/>
      <c r="I334" s="932"/>
      <c r="J334" s="932"/>
      <c r="K334" s="932"/>
      <c r="L334" s="933"/>
    </row>
    <row r="335" spans="2:19" x14ac:dyDescent="0.25">
      <c r="B335" s="931"/>
      <c r="C335" s="932"/>
      <c r="D335" s="932"/>
      <c r="E335" s="932"/>
      <c r="F335" s="932"/>
      <c r="G335" s="933"/>
      <c r="H335" s="931"/>
      <c r="I335" s="932"/>
      <c r="J335" s="932"/>
      <c r="K335" s="932"/>
      <c r="L335" s="933"/>
    </row>
    <row r="336" spans="2:19" x14ac:dyDescent="0.25">
      <c r="B336" s="931"/>
      <c r="C336" s="932"/>
      <c r="D336" s="932"/>
      <c r="E336" s="932"/>
      <c r="F336" s="932"/>
      <c r="G336" s="933"/>
      <c r="H336" s="931"/>
      <c r="I336" s="932"/>
      <c r="J336" s="932"/>
      <c r="K336" s="932"/>
      <c r="L336" s="933"/>
    </row>
    <row r="337" spans="2:19" x14ac:dyDescent="0.25">
      <c r="B337" s="931"/>
      <c r="C337" s="932"/>
      <c r="D337" s="932"/>
      <c r="E337" s="932"/>
      <c r="F337" s="932"/>
      <c r="G337" s="933"/>
      <c r="H337" s="931"/>
      <c r="I337" s="932"/>
      <c r="J337" s="932"/>
      <c r="K337" s="932"/>
      <c r="L337" s="933"/>
    </row>
    <row r="338" spans="2:19" x14ac:dyDescent="0.25">
      <c r="B338" s="931"/>
      <c r="C338" s="932"/>
      <c r="D338" s="932"/>
      <c r="E338" s="932"/>
      <c r="F338" s="932"/>
      <c r="G338" s="933"/>
      <c r="H338" s="931"/>
      <c r="I338" s="932"/>
      <c r="J338" s="932"/>
      <c r="K338" s="932"/>
      <c r="L338" s="933"/>
    </row>
    <row r="339" spans="2:19" x14ac:dyDescent="0.25">
      <c r="B339" s="931"/>
      <c r="C339" s="932"/>
      <c r="D339" s="932"/>
      <c r="E339" s="932"/>
      <c r="F339" s="932"/>
      <c r="G339" s="933"/>
      <c r="H339" s="931"/>
      <c r="I339" s="932"/>
      <c r="J339" s="932"/>
      <c r="K339" s="932"/>
      <c r="L339" s="933"/>
    </row>
    <row r="340" spans="2:19" x14ac:dyDescent="0.25">
      <c r="B340" s="931"/>
      <c r="C340" s="932"/>
      <c r="D340" s="932"/>
      <c r="E340" s="932"/>
      <c r="F340" s="932"/>
      <c r="G340" s="933"/>
      <c r="H340" s="931"/>
      <c r="I340" s="932"/>
      <c r="J340" s="932"/>
      <c r="K340" s="932"/>
      <c r="L340" s="933"/>
    </row>
    <row r="341" spans="2:19" x14ac:dyDescent="0.25">
      <c r="B341" s="931"/>
      <c r="C341" s="932"/>
      <c r="D341" s="932"/>
      <c r="E341" s="932"/>
      <c r="F341" s="932"/>
      <c r="G341" s="933"/>
      <c r="H341" s="931"/>
      <c r="I341" s="932"/>
      <c r="J341" s="932"/>
      <c r="K341" s="932"/>
      <c r="L341" s="933"/>
      <c r="S341" s="188"/>
    </row>
    <row r="342" spans="2:19" x14ac:dyDescent="0.25">
      <c r="B342" s="931"/>
      <c r="C342" s="932"/>
      <c r="D342" s="932"/>
      <c r="E342" s="932"/>
      <c r="F342" s="932"/>
      <c r="G342" s="933"/>
      <c r="H342" s="931"/>
      <c r="I342" s="932"/>
      <c r="J342" s="932"/>
      <c r="K342" s="932"/>
      <c r="L342" s="933"/>
    </row>
    <row r="343" spans="2:19" x14ac:dyDescent="0.25">
      <c r="B343" s="931"/>
      <c r="C343" s="932"/>
      <c r="D343" s="932"/>
      <c r="E343" s="932"/>
      <c r="F343" s="932"/>
      <c r="G343" s="933"/>
      <c r="H343" s="931"/>
      <c r="I343" s="932"/>
      <c r="J343" s="932"/>
      <c r="K343" s="932"/>
      <c r="L343" s="933"/>
    </row>
    <row r="344" spans="2:19" x14ac:dyDescent="0.25">
      <c r="B344" s="931"/>
      <c r="C344" s="932"/>
      <c r="D344" s="932"/>
      <c r="E344" s="932"/>
      <c r="F344" s="932"/>
      <c r="G344" s="933"/>
      <c r="H344" s="931"/>
      <c r="I344" s="932"/>
      <c r="J344" s="932"/>
      <c r="K344" s="932"/>
      <c r="L344" s="933"/>
    </row>
    <row r="345" spans="2:19" x14ac:dyDescent="0.25">
      <c r="B345" s="1042">
        <v>35</v>
      </c>
      <c r="C345" s="1043"/>
      <c r="D345" s="1043"/>
      <c r="E345" s="1043"/>
      <c r="F345" s="1043"/>
      <c r="G345" s="1044"/>
      <c r="H345" s="1048">
        <v>36</v>
      </c>
      <c r="I345" s="1049"/>
      <c r="J345" s="1049"/>
      <c r="K345" s="1049"/>
      <c r="L345" s="1050"/>
    </row>
    <row r="346" spans="2:19" ht="18" customHeight="1" thickBot="1" x14ac:dyDescent="0.3">
      <c r="B346" s="1045"/>
      <c r="C346" s="1046"/>
      <c r="D346" s="1046"/>
      <c r="E346" s="1046"/>
      <c r="F346" s="1046"/>
      <c r="G346" s="1047"/>
      <c r="H346" s="1051"/>
      <c r="I346" s="1052"/>
      <c r="J346" s="1052"/>
      <c r="K346" s="1052"/>
      <c r="L346" s="1053"/>
    </row>
    <row r="347" spans="2:19" ht="30" customHeight="1" x14ac:dyDescent="0.25">
      <c r="B347" s="931" t="s">
        <v>656</v>
      </c>
      <c r="C347" s="932"/>
      <c r="D347" s="932"/>
      <c r="E347" s="932"/>
      <c r="F347" s="932"/>
      <c r="G347" s="933"/>
      <c r="H347" s="931" t="s">
        <v>657</v>
      </c>
      <c r="I347" s="932"/>
      <c r="J347" s="932"/>
      <c r="K347" s="932"/>
      <c r="L347" s="933"/>
    </row>
    <row r="348" spans="2:19" x14ac:dyDescent="0.25">
      <c r="B348" s="931"/>
      <c r="C348" s="932"/>
      <c r="D348" s="932"/>
      <c r="E348" s="932"/>
      <c r="F348" s="932"/>
      <c r="G348" s="933"/>
      <c r="H348" s="931"/>
      <c r="I348" s="932"/>
      <c r="J348" s="932"/>
      <c r="K348" s="932"/>
      <c r="L348" s="933"/>
    </row>
    <row r="349" spans="2:19" x14ac:dyDescent="0.25">
      <c r="B349" s="931"/>
      <c r="C349" s="932"/>
      <c r="D349" s="932"/>
      <c r="E349" s="932"/>
      <c r="F349" s="932"/>
      <c r="G349" s="933"/>
      <c r="H349" s="931"/>
      <c r="I349" s="932"/>
      <c r="J349" s="932"/>
      <c r="K349" s="932"/>
      <c r="L349" s="933"/>
    </row>
    <row r="350" spans="2:19" x14ac:dyDescent="0.25">
      <c r="B350" s="931"/>
      <c r="C350" s="932"/>
      <c r="D350" s="932"/>
      <c r="E350" s="932"/>
      <c r="F350" s="932"/>
      <c r="G350" s="933"/>
      <c r="H350" s="931"/>
      <c r="I350" s="932"/>
      <c r="J350" s="932"/>
      <c r="K350" s="932"/>
      <c r="L350" s="933"/>
    </row>
    <row r="351" spans="2:19" x14ac:dyDescent="0.25">
      <c r="B351" s="931"/>
      <c r="C351" s="932"/>
      <c r="D351" s="932"/>
      <c r="E351" s="932"/>
      <c r="F351" s="932"/>
      <c r="G351" s="933"/>
      <c r="H351" s="931"/>
      <c r="I351" s="932"/>
      <c r="J351" s="932"/>
      <c r="K351" s="932"/>
      <c r="L351" s="933"/>
    </row>
    <row r="352" spans="2:19" x14ac:dyDescent="0.25">
      <c r="B352" s="931"/>
      <c r="C352" s="932"/>
      <c r="D352" s="932"/>
      <c r="E352" s="932"/>
      <c r="F352" s="932"/>
      <c r="G352" s="933"/>
      <c r="H352" s="931"/>
      <c r="I352" s="932"/>
      <c r="J352" s="932"/>
      <c r="K352" s="932"/>
      <c r="L352" s="933"/>
    </row>
    <row r="353" spans="2:19" x14ac:dyDescent="0.25">
      <c r="B353" s="931"/>
      <c r="C353" s="932"/>
      <c r="D353" s="932"/>
      <c r="E353" s="932"/>
      <c r="F353" s="932"/>
      <c r="G353" s="933"/>
      <c r="H353" s="931"/>
      <c r="I353" s="932"/>
      <c r="J353" s="932"/>
      <c r="K353" s="932"/>
      <c r="L353" s="933"/>
    </row>
    <row r="354" spans="2:19" x14ac:dyDescent="0.25">
      <c r="B354" s="931"/>
      <c r="C354" s="932"/>
      <c r="D354" s="932"/>
      <c r="E354" s="932"/>
      <c r="F354" s="932"/>
      <c r="G354" s="933"/>
      <c r="H354" s="931"/>
      <c r="I354" s="932"/>
      <c r="J354" s="932"/>
      <c r="K354" s="932"/>
      <c r="L354" s="933"/>
    </row>
    <row r="355" spans="2:19" x14ac:dyDescent="0.25">
      <c r="B355" s="931"/>
      <c r="C355" s="932"/>
      <c r="D355" s="932"/>
      <c r="E355" s="932"/>
      <c r="F355" s="932"/>
      <c r="G355" s="933"/>
      <c r="H355" s="931"/>
      <c r="I355" s="932"/>
      <c r="J355" s="932"/>
      <c r="K355" s="932"/>
      <c r="L355" s="933"/>
    </row>
    <row r="356" spans="2:19" x14ac:dyDescent="0.25">
      <c r="B356" s="931"/>
      <c r="C356" s="932"/>
      <c r="D356" s="932"/>
      <c r="E356" s="932"/>
      <c r="F356" s="932"/>
      <c r="G356" s="933"/>
      <c r="H356" s="931"/>
      <c r="I356" s="932"/>
      <c r="J356" s="932"/>
      <c r="K356" s="932"/>
      <c r="L356" s="933"/>
    </row>
    <row r="357" spans="2:19" x14ac:dyDescent="0.25">
      <c r="B357" s="931"/>
      <c r="C357" s="932"/>
      <c r="D357" s="932"/>
      <c r="E357" s="932"/>
      <c r="F357" s="932"/>
      <c r="G357" s="933"/>
      <c r="H357" s="931"/>
      <c r="I357" s="932"/>
      <c r="J357" s="932"/>
      <c r="K357" s="932"/>
      <c r="L357" s="933"/>
      <c r="S357" s="188"/>
    </row>
    <row r="358" spans="2:19" x14ac:dyDescent="0.25">
      <c r="B358" s="931"/>
      <c r="C358" s="932"/>
      <c r="D358" s="932"/>
      <c r="E358" s="932"/>
      <c r="F358" s="932"/>
      <c r="G358" s="933"/>
      <c r="H358" s="931"/>
      <c r="I358" s="932"/>
      <c r="J358" s="932"/>
      <c r="K358" s="932"/>
      <c r="L358" s="933"/>
    </row>
    <row r="359" spans="2:19" x14ac:dyDescent="0.25">
      <c r="B359" s="931"/>
      <c r="C359" s="932"/>
      <c r="D359" s="932"/>
      <c r="E359" s="932"/>
      <c r="F359" s="932"/>
      <c r="G359" s="933"/>
      <c r="H359" s="931"/>
      <c r="I359" s="932"/>
      <c r="J359" s="932"/>
      <c r="K359" s="932"/>
      <c r="L359" s="933"/>
    </row>
    <row r="360" spans="2:19" x14ac:dyDescent="0.25">
      <c r="B360" s="931"/>
      <c r="C360" s="932"/>
      <c r="D360" s="932"/>
      <c r="E360" s="932"/>
      <c r="F360" s="932"/>
      <c r="G360" s="933"/>
      <c r="H360" s="931"/>
      <c r="I360" s="932"/>
      <c r="J360" s="932"/>
      <c r="K360" s="932"/>
      <c r="L360" s="933"/>
    </row>
    <row r="361" spans="2:19" x14ac:dyDescent="0.25">
      <c r="B361" s="1042">
        <v>37</v>
      </c>
      <c r="C361" s="1043"/>
      <c r="D361" s="1043"/>
      <c r="E361" s="1043"/>
      <c r="F361" s="1043"/>
      <c r="G361" s="1044"/>
      <c r="H361" s="1048">
        <v>38</v>
      </c>
      <c r="I361" s="1049"/>
      <c r="J361" s="1049"/>
      <c r="K361" s="1049"/>
      <c r="L361" s="1050"/>
    </row>
    <row r="362" spans="2:19" ht="18" customHeight="1" thickBot="1" x14ac:dyDescent="0.3">
      <c r="B362" s="1045"/>
      <c r="C362" s="1046"/>
      <c r="D362" s="1046"/>
      <c r="E362" s="1046"/>
      <c r="F362" s="1046"/>
      <c r="G362" s="1047"/>
      <c r="H362" s="1051"/>
      <c r="I362" s="1052"/>
      <c r="J362" s="1052"/>
      <c r="K362" s="1052"/>
      <c r="L362" s="1053"/>
    </row>
    <row r="363" spans="2:19" ht="30" customHeight="1" x14ac:dyDescent="0.25">
      <c r="B363" s="931" t="s">
        <v>656</v>
      </c>
      <c r="C363" s="932"/>
      <c r="D363" s="932"/>
      <c r="E363" s="932"/>
      <c r="F363" s="932"/>
      <c r="G363" s="933"/>
      <c r="H363" s="931" t="s">
        <v>657</v>
      </c>
      <c r="I363" s="932"/>
      <c r="J363" s="932"/>
      <c r="K363" s="932"/>
      <c r="L363" s="933"/>
    </row>
    <row r="364" spans="2:19" x14ac:dyDescent="0.25">
      <c r="B364" s="931"/>
      <c r="C364" s="932"/>
      <c r="D364" s="932"/>
      <c r="E364" s="932"/>
      <c r="F364" s="932"/>
      <c r="G364" s="933"/>
      <c r="H364" s="931"/>
      <c r="I364" s="932"/>
      <c r="J364" s="932"/>
      <c r="K364" s="932"/>
      <c r="L364" s="933"/>
    </row>
    <row r="365" spans="2:19" x14ac:dyDescent="0.25">
      <c r="B365" s="931"/>
      <c r="C365" s="932"/>
      <c r="D365" s="932"/>
      <c r="E365" s="932"/>
      <c r="F365" s="932"/>
      <c r="G365" s="933"/>
      <c r="H365" s="931"/>
      <c r="I365" s="932"/>
      <c r="J365" s="932"/>
      <c r="K365" s="932"/>
      <c r="L365" s="933"/>
    </row>
    <row r="366" spans="2:19" x14ac:dyDescent="0.25">
      <c r="B366" s="931"/>
      <c r="C366" s="932"/>
      <c r="D366" s="932"/>
      <c r="E366" s="932"/>
      <c r="F366" s="932"/>
      <c r="G366" s="933"/>
      <c r="H366" s="931"/>
      <c r="I366" s="932"/>
      <c r="J366" s="932"/>
      <c r="K366" s="932"/>
      <c r="L366" s="933"/>
    </row>
    <row r="367" spans="2:19" x14ac:dyDescent="0.25">
      <c r="B367" s="931"/>
      <c r="C367" s="932"/>
      <c r="D367" s="932"/>
      <c r="E367" s="932"/>
      <c r="F367" s="932"/>
      <c r="G367" s="933"/>
      <c r="H367" s="931"/>
      <c r="I367" s="932"/>
      <c r="J367" s="932"/>
      <c r="K367" s="932"/>
      <c r="L367" s="933"/>
    </row>
    <row r="368" spans="2:19" x14ac:dyDescent="0.25">
      <c r="B368" s="931"/>
      <c r="C368" s="932"/>
      <c r="D368" s="932"/>
      <c r="E368" s="932"/>
      <c r="F368" s="932"/>
      <c r="G368" s="933"/>
      <c r="H368" s="931"/>
      <c r="I368" s="932"/>
      <c r="J368" s="932"/>
      <c r="K368" s="932"/>
      <c r="L368" s="933"/>
    </row>
    <row r="369" spans="2:19" x14ac:dyDescent="0.25">
      <c r="B369" s="931"/>
      <c r="C369" s="932"/>
      <c r="D369" s="932"/>
      <c r="E369" s="932"/>
      <c r="F369" s="932"/>
      <c r="G369" s="933"/>
      <c r="H369" s="931"/>
      <c r="I369" s="932"/>
      <c r="J369" s="932"/>
      <c r="K369" s="932"/>
      <c r="L369" s="933"/>
    </row>
    <row r="370" spans="2:19" x14ac:dyDescent="0.25">
      <c r="B370" s="931"/>
      <c r="C370" s="932"/>
      <c r="D370" s="932"/>
      <c r="E370" s="932"/>
      <c r="F370" s="932"/>
      <c r="G370" s="933"/>
      <c r="H370" s="931"/>
      <c r="I370" s="932"/>
      <c r="J370" s="932"/>
      <c r="K370" s="932"/>
      <c r="L370" s="933"/>
    </row>
    <row r="371" spans="2:19" x14ac:dyDescent="0.25">
      <c r="B371" s="931"/>
      <c r="C371" s="932"/>
      <c r="D371" s="932"/>
      <c r="E371" s="932"/>
      <c r="F371" s="932"/>
      <c r="G371" s="933"/>
      <c r="H371" s="931"/>
      <c r="I371" s="932"/>
      <c r="J371" s="932"/>
      <c r="K371" s="932"/>
      <c r="L371" s="933"/>
    </row>
    <row r="372" spans="2:19" x14ac:dyDescent="0.25">
      <c r="B372" s="931"/>
      <c r="C372" s="932"/>
      <c r="D372" s="932"/>
      <c r="E372" s="932"/>
      <c r="F372" s="932"/>
      <c r="G372" s="933"/>
      <c r="H372" s="931"/>
      <c r="I372" s="932"/>
      <c r="J372" s="932"/>
      <c r="K372" s="932"/>
      <c r="L372" s="933"/>
    </row>
    <row r="373" spans="2:19" x14ac:dyDescent="0.25">
      <c r="B373" s="931"/>
      <c r="C373" s="932"/>
      <c r="D373" s="932"/>
      <c r="E373" s="932"/>
      <c r="F373" s="932"/>
      <c r="G373" s="933"/>
      <c r="H373" s="931"/>
      <c r="I373" s="932"/>
      <c r="J373" s="932"/>
      <c r="K373" s="932"/>
      <c r="L373" s="933"/>
      <c r="S373" s="188"/>
    </row>
    <row r="374" spans="2:19" x14ac:dyDescent="0.25">
      <c r="B374" s="931"/>
      <c r="C374" s="932"/>
      <c r="D374" s="932"/>
      <c r="E374" s="932"/>
      <c r="F374" s="932"/>
      <c r="G374" s="933"/>
      <c r="H374" s="931"/>
      <c r="I374" s="932"/>
      <c r="J374" s="932"/>
      <c r="K374" s="932"/>
      <c r="L374" s="933"/>
    </row>
    <row r="375" spans="2:19" x14ac:dyDescent="0.25">
      <c r="B375" s="931"/>
      <c r="C375" s="932"/>
      <c r="D375" s="932"/>
      <c r="E375" s="932"/>
      <c r="F375" s="932"/>
      <c r="G375" s="933"/>
      <c r="H375" s="931"/>
      <c r="I375" s="932"/>
      <c r="J375" s="932"/>
      <c r="K375" s="932"/>
      <c r="L375" s="933"/>
    </row>
    <row r="376" spans="2:19" x14ac:dyDescent="0.25">
      <c r="B376" s="931"/>
      <c r="C376" s="932"/>
      <c r="D376" s="932"/>
      <c r="E376" s="932"/>
      <c r="F376" s="932"/>
      <c r="G376" s="933"/>
      <c r="H376" s="931"/>
      <c r="I376" s="932"/>
      <c r="J376" s="932"/>
      <c r="K376" s="932"/>
      <c r="L376" s="933"/>
    </row>
    <row r="377" spans="2:19" x14ac:dyDescent="0.25">
      <c r="B377" s="1042">
        <v>39</v>
      </c>
      <c r="C377" s="1043"/>
      <c r="D377" s="1043"/>
      <c r="E377" s="1043"/>
      <c r="F377" s="1043"/>
      <c r="G377" s="1044"/>
      <c r="H377" s="1048">
        <v>40</v>
      </c>
      <c r="I377" s="1049"/>
      <c r="J377" s="1049"/>
      <c r="K377" s="1049"/>
      <c r="L377" s="1050"/>
    </row>
    <row r="378" spans="2:19" ht="18" customHeight="1" thickBot="1" x14ac:dyDescent="0.3">
      <c r="B378" s="1045"/>
      <c r="C378" s="1046"/>
      <c r="D378" s="1046"/>
      <c r="E378" s="1046"/>
      <c r="F378" s="1046"/>
      <c r="G378" s="1047"/>
      <c r="H378" s="1051"/>
      <c r="I378" s="1052"/>
      <c r="J378" s="1052"/>
      <c r="K378" s="1052"/>
      <c r="L378" s="1053"/>
    </row>
    <row r="379" spans="2:19" ht="30" customHeight="1" x14ac:dyDescent="0.25">
      <c r="B379" s="931" t="s">
        <v>656</v>
      </c>
      <c r="C379" s="932"/>
      <c r="D379" s="932"/>
      <c r="E379" s="932"/>
      <c r="F379" s="932"/>
      <c r="G379" s="933"/>
      <c r="H379" s="931" t="s">
        <v>657</v>
      </c>
      <c r="I379" s="932"/>
      <c r="J379" s="932"/>
      <c r="K379" s="932"/>
      <c r="L379" s="933"/>
    </row>
    <row r="380" spans="2:19" x14ac:dyDescent="0.25">
      <c r="B380" s="931"/>
      <c r="C380" s="932"/>
      <c r="D380" s="932"/>
      <c r="E380" s="932"/>
      <c r="F380" s="932"/>
      <c r="G380" s="933"/>
      <c r="H380" s="931"/>
      <c r="I380" s="932"/>
      <c r="J380" s="932"/>
      <c r="K380" s="932"/>
      <c r="L380" s="933"/>
    </row>
    <row r="381" spans="2:19" x14ac:dyDescent="0.25">
      <c r="B381" s="931"/>
      <c r="C381" s="932"/>
      <c r="D381" s="932"/>
      <c r="E381" s="932"/>
      <c r="F381" s="932"/>
      <c r="G381" s="933"/>
      <c r="H381" s="931"/>
      <c r="I381" s="932"/>
      <c r="J381" s="932"/>
      <c r="K381" s="932"/>
      <c r="L381" s="933"/>
    </row>
    <row r="382" spans="2:19" x14ac:dyDescent="0.25">
      <c r="B382" s="931"/>
      <c r="C382" s="932"/>
      <c r="D382" s="932"/>
      <c r="E382" s="932"/>
      <c r="F382" s="932"/>
      <c r="G382" s="933"/>
      <c r="H382" s="931"/>
      <c r="I382" s="932"/>
      <c r="J382" s="932"/>
      <c r="K382" s="932"/>
      <c r="L382" s="933"/>
    </row>
    <row r="383" spans="2:19" x14ac:dyDescent="0.25">
      <c r="B383" s="931"/>
      <c r="C383" s="932"/>
      <c r="D383" s="932"/>
      <c r="E383" s="932"/>
      <c r="F383" s="932"/>
      <c r="G383" s="933"/>
      <c r="H383" s="931"/>
      <c r="I383" s="932"/>
      <c r="J383" s="932"/>
      <c r="K383" s="932"/>
      <c r="L383" s="933"/>
    </row>
    <row r="384" spans="2:19" x14ac:dyDescent="0.25">
      <c r="B384" s="931"/>
      <c r="C384" s="932"/>
      <c r="D384" s="932"/>
      <c r="E384" s="932"/>
      <c r="F384" s="932"/>
      <c r="G384" s="933"/>
      <c r="H384" s="931"/>
      <c r="I384" s="932"/>
      <c r="J384" s="932"/>
      <c r="K384" s="932"/>
      <c r="L384" s="933"/>
    </row>
    <row r="385" spans="2:19" x14ac:dyDescent="0.25">
      <c r="B385" s="931"/>
      <c r="C385" s="932"/>
      <c r="D385" s="932"/>
      <c r="E385" s="932"/>
      <c r="F385" s="932"/>
      <c r="G385" s="933"/>
      <c r="H385" s="931"/>
      <c r="I385" s="932"/>
      <c r="J385" s="932"/>
      <c r="K385" s="932"/>
      <c r="L385" s="933"/>
    </row>
    <row r="386" spans="2:19" x14ac:dyDescent="0.25">
      <c r="B386" s="931"/>
      <c r="C386" s="932"/>
      <c r="D386" s="932"/>
      <c r="E386" s="932"/>
      <c r="F386" s="932"/>
      <c r="G386" s="933"/>
      <c r="H386" s="931"/>
      <c r="I386" s="932"/>
      <c r="J386" s="932"/>
      <c r="K386" s="932"/>
      <c r="L386" s="933"/>
    </row>
    <row r="387" spans="2:19" x14ac:dyDescent="0.25">
      <c r="B387" s="931"/>
      <c r="C387" s="932"/>
      <c r="D387" s="932"/>
      <c r="E387" s="932"/>
      <c r="F387" s="932"/>
      <c r="G387" s="933"/>
      <c r="H387" s="931"/>
      <c r="I387" s="932"/>
      <c r="J387" s="932"/>
      <c r="K387" s="932"/>
      <c r="L387" s="933"/>
    </row>
    <row r="388" spans="2:19" x14ac:dyDescent="0.25">
      <c r="B388" s="931"/>
      <c r="C388" s="932"/>
      <c r="D388" s="932"/>
      <c r="E388" s="932"/>
      <c r="F388" s="932"/>
      <c r="G388" s="933"/>
      <c r="H388" s="931"/>
      <c r="I388" s="932"/>
      <c r="J388" s="932"/>
      <c r="K388" s="932"/>
      <c r="L388" s="933"/>
    </row>
    <row r="389" spans="2:19" x14ac:dyDescent="0.25">
      <c r="B389" s="931"/>
      <c r="C389" s="932"/>
      <c r="D389" s="932"/>
      <c r="E389" s="932"/>
      <c r="F389" s="932"/>
      <c r="G389" s="933"/>
      <c r="H389" s="931"/>
      <c r="I389" s="932"/>
      <c r="J389" s="932"/>
      <c r="K389" s="932"/>
      <c r="L389" s="933"/>
      <c r="S389" s="188"/>
    </row>
    <row r="390" spans="2:19" x14ac:dyDescent="0.25">
      <c r="B390" s="931"/>
      <c r="C390" s="932"/>
      <c r="D390" s="932"/>
      <c r="E390" s="932"/>
      <c r="F390" s="932"/>
      <c r="G390" s="933"/>
      <c r="H390" s="931"/>
      <c r="I390" s="932"/>
      <c r="J390" s="932"/>
      <c r="K390" s="932"/>
      <c r="L390" s="933"/>
    </row>
    <row r="391" spans="2:19" x14ac:dyDescent="0.25">
      <c r="B391" s="931"/>
      <c r="C391" s="932"/>
      <c r="D391" s="932"/>
      <c r="E391" s="932"/>
      <c r="F391" s="932"/>
      <c r="G391" s="933"/>
      <c r="H391" s="931"/>
      <c r="I391" s="932"/>
      <c r="J391" s="932"/>
      <c r="K391" s="932"/>
      <c r="L391" s="933"/>
    </row>
    <row r="392" spans="2:19" x14ac:dyDescent="0.25">
      <c r="B392" s="931"/>
      <c r="C392" s="932"/>
      <c r="D392" s="932"/>
      <c r="E392" s="932"/>
      <c r="F392" s="932"/>
      <c r="G392" s="933"/>
      <c r="H392" s="931"/>
      <c r="I392" s="932"/>
      <c r="J392" s="932"/>
      <c r="K392" s="932"/>
      <c r="L392" s="933"/>
    </row>
    <row r="393" spans="2:19" x14ac:dyDescent="0.25">
      <c r="B393" s="1042">
        <v>41</v>
      </c>
      <c r="C393" s="1043"/>
      <c r="D393" s="1043"/>
      <c r="E393" s="1043"/>
      <c r="F393" s="1043"/>
      <c r="G393" s="1044"/>
      <c r="H393" s="1048">
        <v>42</v>
      </c>
      <c r="I393" s="1049"/>
      <c r="J393" s="1049"/>
      <c r="K393" s="1049"/>
      <c r="L393" s="1050"/>
    </row>
    <row r="394" spans="2:19" ht="18" customHeight="1" thickBot="1" x14ac:dyDescent="0.3">
      <c r="B394" s="1045"/>
      <c r="C394" s="1046"/>
      <c r="D394" s="1046"/>
      <c r="E394" s="1046"/>
      <c r="F394" s="1046"/>
      <c r="G394" s="1047"/>
      <c r="H394" s="1051"/>
      <c r="I394" s="1052"/>
      <c r="J394" s="1052"/>
      <c r="K394" s="1052"/>
      <c r="L394" s="1053"/>
    </row>
    <row r="395" spans="2:19" ht="123.75" customHeight="1" thickBot="1" x14ac:dyDescent="0.3">
      <c r="B395" s="1054" t="s">
        <v>1100</v>
      </c>
      <c r="C395" s="1055"/>
      <c r="D395" s="1055"/>
      <c r="E395" s="1055"/>
      <c r="F395" s="1055"/>
      <c r="G395" s="1055"/>
      <c r="H395" s="1055"/>
      <c r="I395" s="1055"/>
      <c r="J395" s="1055"/>
      <c r="K395" s="1055"/>
      <c r="L395" s="1056"/>
    </row>
  </sheetData>
  <mergeCells count="111">
    <mergeCell ref="H5:I5"/>
    <mergeCell ref="K5:L5"/>
    <mergeCell ref="B6:L6"/>
    <mergeCell ref="B7:G20"/>
    <mergeCell ref="H7:L20"/>
    <mergeCell ref="B21:G22"/>
    <mergeCell ref="H21:L22"/>
    <mergeCell ref="B1:L2"/>
    <mergeCell ref="B3:E3"/>
    <mergeCell ref="G3:I3"/>
    <mergeCell ref="J3:L3"/>
    <mergeCell ref="B4:G4"/>
    <mergeCell ref="H4:I4"/>
    <mergeCell ref="K4:L4"/>
    <mergeCell ref="B53:G54"/>
    <mergeCell ref="H53:L54"/>
    <mergeCell ref="B55:L55"/>
    <mergeCell ref="B56:G69"/>
    <mergeCell ref="H56:L69"/>
    <mergeCell ref="B70:G71"/>
    <mergeCell ref="H70:L71"/>
    <mergeCell ref="B23:G36"/>
    <mergeCell ref="H23:L36"/>
    <mergeCell ref="B37:G38"/>
    <mergeCell ref="H37:L38"/>
    <mergeCell ref="B39:G52"/>
    <mergeCell ref="H39:L52"/>
    <mergeCell ref="B102:G103"/>
    <mergeCell ref="H102:L103"/>
    <mergeCell ref="B104:G117"/>
    <mergeCell ref="H104:L117"/>
    <mergeCell ref="B118:G119"/>
    <mergeCell ref="H118:L119"/>
    <mergeCell ref="B72:G85"/>
    <mergeCell ref="H72:L85"/>
    <mergeCell ref="B86:G87"/>
    <mergeCell ref="H86:L87"/>
    <mergeCell ref="B88:G101"/>
    <mergeCell ref="H88:L101"/>
    <mergeCell ref="B150:G151"/>
    <mergeCell ref="H150:L151"/>
    <mergeCell ref="B152:G165"/>
    <mergeCell ref="H152:L165"/>
    <mergeCell ref="B166:G167"/>
    <mergeCell ref="H166:L167"/>
    <mergeCell ref="B120:G133"/>
    <mergeCell ref="H120:L133"/>
    <mergeCell ref="B134:G135"/>
    <mergeCell ref="H134:L135"/>
    <mergeCell ref="B136:G149"/>
    <mergeCell ref="H136:L149"/>
    <mergeCell ref="B198:G199"/>
    <mergeCell ref="H198:L199"/>
    <mergeCell ref="B200:G213"/>
    <mergeCell ref="H200:L213"/>
    <mergeCell ref="B214:G215"/>
    <mergeCell ref="H214:L215"/>
    <mergeCell ref="B168:G181"/>
    <mergeCell ref="H168:L181"/>
    <mergeCell ref="B182:G183"/>
    <mergeCell ref="H182:L183"/>
    <mergeCell ref="B184:G197"/>
    <mergeCell ref="H184:L197"/>
    <mergeCell ref="B247:G248"/>
    <mergeCell ref="H247:L248"/>
    <mergeCell ref="B249:G262"/>
    <mergeCell ref="H249:L262"/>
    <mergeCell ref="B263:G264"/>
    <mergeCell ref="H263:L264"/>
    <mergeCell ref="B216:G229"/>
    <mergeCell ref="H216:L229"/>
    <mergeCell ref="B230:G231"/>
    <mergeCell ref="H230:L231"/>
    <mergeCell ref="B232:L232"/>
    <mergeCell ref="B233:G246"/>
    <mergeCell ref="H233:L246"/>
    <mergeCell ref="B296:G297"/>
    <mergeCell ref="H296:L297"/>
    <mergeCell ref="B298:L298"/>
    <mergeCell ref="B299:G312"/>
    <mergeCell ref="H299:L312"/>
    <mergeCell ref="B313:G314"/>
    <mergeCell ref="H313:L314"/>
    <mergeCell ref="B265:L265"/>
    <mergeCell ref="B266:G279"/>
    <mergeCell ref="H266:L279"/>
    <mergeCell ref="B280:G281"/>
    <mergeCell ref="H280:L281"/>
    <mergeCell ref="B282:G295"/>
    <mergeCell ref="H282:L295"/>
    <mergeCell ref="B345:G346"/>
    <mergeCell ref="H345:L346"/>
    <mergeCell ref="B347:G360"/>
    <mergeCell ref="H347:L360"/>
    <mergeCell ref="B361:G362"/>
    <mergeCell ref="H361:L362"/>
    <mergeCell ref="B315:G328"/>
    <mergeCell ref="H315:L328"/>
    <mergeCell ref="B329:G330"/>
    <mergeCell ref="H329:L330"/>
    <mergeCell ref="B331:G344"/>
    <mergeCell ref="H331:L344"/>
    <mergeCell ref="B393:G394"/>
    <mergeCell ref="H393:L394"/>
    <mergeCell ref="B395:L395"/>
    <mergeCell ref="B363:G376"/>
    <mergeCell ref="H363:L376"/>
    <mergeCell ref="B377:G378"/>
    <mergeCell ref="H377:L378"/>
    <mergeCell ref="B379:G392"/>
    <mergeCell ref="H379:L392"/>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71"/>
  <sheetViews>
    <sheetView view="pageBreakPreview" zoomScaleNormal="100" zoomScaleSheetLayoutView="100" zoomScalePageLayoutView="110" workbookViewId="0">
      <selection activeCell="H37" sqref="H37:L38"/>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60">
        <v>43964</v>
      </c>
      <c r="G3" s="917" t="s">
        <v>435</v>
      </c>
      <c r="H3" s="918"/>
      <c r="I3" s="919"/>
      <c r="J3" s="955">
        <v>43971</v>
      </c>
      <c r="K3" s="918"/>
      <c r="L3" s="919"/>
    </row>
    <row r="4" spans="2:12" ht="24.95" customHeight="1" x14ac:dyDescent="0.25">
      <c r="B4" s="1060" t="s">
        <v>384</v>
      </c>
      <c r="C4" s="924"/>
      <c r="D4" s="924"/>
      <c r="E4" s="924"/>
      <c r="F4" s="924"/>
      <c r="G4" s="925"/>
      <c r="H4" s="1061" t="s">
        <v>753</v>
      </c>
      <c r="I4" s="1062"/>
      <c r="J4" s="167" t="s">
        <v>2</v>
      </c>
      <c r="K4" s="929" t="s">
        <v>0</v>
      </c>
      <c r="L4" s="930"/>
    </row>
    <row r="5" spans="2:12" ht="24.95" customHeight="1" x14ac:dyDescent="0.25">
      <c r="B5" s="161"/>
      <c r="C5" s="162"/>
      <c r="D5" s="162"/>
      <c r="E5" s="162"/>
      <c r="F5" s="162"/>
      <c r="G5" s="163"/>
      <c r="H5" s="1057" t="s">
        <v>754</v>
      </c>
      <c r="I5" s="1058"/>
      <c r="J5" s="167">
        <v>2</v>
      </c>
      <c r="K5" s="929" t="s">
        <v>436</v>
      </c>
      <c r="L5" s="930"/>
    </row>
    <row r="6" spans="2:12" ht="24.95" customHeight="1" thickBot="1" x14ac:dyDescent="0.3">
      <c r="B6" s="924" t="s">
        <v>1101</v>
      </c>
      <c r="C6" s="924"/>
      <c r="D6" s="924"/>
      <c r="E6" s="924"/>
      <c r="F6" s="924"/>
      <c r="G6" s="924"/>
      <c r="H6" s="924"/>
      <c r="I6" s="924"/>
      <c r="J6" s="924"/>
      <c r="K6" s="924"/>
      <c r="L6" s="1059"/>
    </row>
    <row r="7" spans="2:12" x14ac:dyDescent="0.25">
      <c r="B7" s="946" t="s">
        <v>658</v>
      </c>
      <c r="C7" s="947"/>
      <c r="D7" s="947"/>
      <c r="E7" s="947"/>
      <c r="F7" s="947"/>
      <c r="G7" s="948"/>
      <c r="H7" s="946" t="s">
        <v>659</v>
      </c>
      <c r="I7" s="947"/>
      <c r="J7" s="947"/>
      <c r="K7" s="947"/>
      <c r="L7" s="948"/>
    </row>
    <row r="8" spans="2:12" x14ac:dyDescent="0.25">
      <c r="B8" s="931"/>
      <c r="C8" s="932"/>
      <c r="D8" s="932"/>
      <c r="E8" s="932"/>
      <c r="F8" s="932"/>
      <c r="G8" s="933"/>
      <c r="H8" s="931"/>
      <c r="I8" s="932"/>
      <c r="J8" s="932"/>
      <c r="K8" s="932"/>
      <c r="L8" s="933"/>
    </row>
    <row r="9" spans="2:12" x14ac:dyDescent="0.25">
      <c r="B9" s="931"/>
      <c r="C9" s="932"/>
      <c r="D9" s="932"/>
      <c r="E9" s="932"/>
      <c r="F9" s="932"/>
      <c r="G9" s="933"/>
      <c r="H9" s="931"/>
      <c r="I9" s="932"/>
      <c r="J9" s="932"/>
      <c r="K9" s="932"/>
      <c r="L9" s="933"/>
    </row>
    <row r="10" spans="2:12" x14ac:dyDescent="0.25">
      <c r="B10" s="931"/>
      <c r="C10" s="932"/>
      <c r="D10" s="932"/>
      <c r="E10" s="932"/>
      <c r="F10" s="932"/>
      <c r="G10" s="933"/>
      <c r="H10" s="931"/>
      <c r="I10" s="932"/>
      <c r="J10" s="932"/>
      <c r="K10" s="932"/>
      <c r="L10" s="933"/>
    </row>
    <row r="11" spans="2:12" x14ac:dyDescent="0.25">
      <c r="B11" s="931"/>
      <c r="C11" s="932"/>
      <c r="D11" s="932"/>
      <c r="E11" s="932"/>
      <c r="F11" s="932"/>
      <c r="G11" s="933"/>
      <c r="H11" s="931"/>
      <c r="I11" s="932"/>
      <c r="J11" s="932"/>
      <c r="K11" s="932"/>
      <c r="L11" s="933"/>
    </row>
    <row r="12" spans="2:12" x14ac:dyDescent="0.25">
      <c r="B12" s="931"/>
      <c r="C12" s="932"/>
      <c r="D12" s="932"/>
      <c r="E12" s="932"/>
      <c r="F12" s="932"/>
      <c r="G12" s="933"/>
      <c r="H12" s="931"/>
      <c r="I12" s="932"/>
      <c r="J12" s="932"/>
      <c r="K12" s="932"/>
      <c r="L12" s="933"/>
    </row>
    <row r="13" spans="2:12" x14ac:dyDescent="0.25">
      <c r="B13" s="931"/>
      <c r="C13" s="932"/>
      <c r="D13" s="932"/>
      <c r="E13" s="932"/>
      <c r="F13" s="932"/>
      <c r="G13" s="933"/>
      <c r="H13" s="931"/>
      <c r="I13" s="932"/>
      <c r="J13" s="932"/>
      <c r="K13" s="932"/>
      <c r="L13" s="933"/>
    </row>
    <row r="14" spans="2:12" x14ac:dyDescent="0.25">
      <c r="B14" s="931"/>
      <c r="C14" s="932"/>
      <c r="D14" s="932"/>
      <c r="E14" s="932"/>
      <c r="F14" s="932"/>
      <c r="G14" s="933"/>
      <c r="H14" s="931"/>
      <c r="I14" s="932"/>
      <c r="J14" s="932"/>
      <c r="K14" s="932"/>
      <c r="L14" s="933"/>
    </row>
    <row r="15" spans="2:12" x14ac:dyDescent="0.25">
      <c r="B15" s="931"/>
      <c r="C15" s="932"/>
      <c r="D15" s="932"/>
      <c r="E15" s="932"/>
      <c r="F15" s="932"/>
      <c r="G15" s="933"/>
      <c r="H15" s="931"/>
      <c r="I15" s="932"/>
      <c r="J15" s="932"/>
      <c r="K15" s="932"/>
      <c r="L15" s="933"/>
    </row>
    <row r="16" spans="2:12" x14ac:dyDescent="0.25">
      <c r="B16" s="931"/>
      <c r="C16" s="932"/>
      <c r="D16" s="932"/>
      <c r="E16" s="932"/>
      <c r="F16" s="932"/>
      <c r="G16" s="933"/>
      <c r="H16" s="931"/>
      <c r="I16" s="932"/>
      <c r="J16" s="932"/>
      <c r="K16" s="932"/>
      <c r="L16" s="933"/>
    </row>
    <row r="17" spans="2:12" x14ac:dyDescent="0.25">
      <c r="B17" s="931"/>
      <c r="C17" s="932"/>
      <c r="D17" s="932"/>
      <c r="E17" s="932"/>
      <c r="F17" s="932"/>
      <c r="G17" s="933"/>
      <c r="H17" s="931"/>
      <c r="I17" s="932"/>
      <c r="J17" s="932"/>
      <c r="K17" s="932"/>
      <c r="L17" s="933"/>
    </row>
    <row r="18" spans="2:12" x14ac:dyDescent="0.25">
      <c r="B18" s="931"/>
      <c r="C18" s="932"/>
      <c r="D18" s="932"/>
      <c r="E18" s="932"/>
      <c r="F18" s="932"/>
      <c r="G18" s="933"/>
      <c r="H18" s="931"/>
      <c r="I18" s="932"/>
      <c r="J18" s="932"/>
      <c r="K18" s="932"/>
      <c r="L18" s="933"/>
    </row>
    <row r="19" spans="2:12" x14ac:dyDescent="0.25">
      <c r="B19" s="931"/>
      <c r="C19" s="932"/>
      <c r="D19" s="932"/>
      <c r="E19" s="932"/>
      <c r="F19" s="932"/>
      <c r="G19" s="933"/>
      <c r="H19" s="931"/>
      <c r="I19" s="932"/>
      <c r="J19" s="932"/>
      <c r="K19" s="932"/>
      <c r="L19" s="933"/>
    </row>
    <row r="20" spans="2:12" x14ac:dyDescent="0.25">
      <c r="B20" s="931"/>
      <c r="C20" s="932"/>
      <c r="D20" s="932"/>
      <c r="E20" s="932"/>
      <c r="F20" s="932"/>
      <c r="G20" s="933"/>
      <c r="H20" s="931"/>
      <c r="I20" s="932"/>
      <c r="J20" s="932"/>
      <c r="K20" s="932"/>
      <c r="L20" s="933"/>
    </row>
    <row r="21" spans="2:12" ht="15" customHeight="1" x14ac:dyDescent="0.25">
      <c r="B21" s="1048">
        <v>1</v>
      </c>
      <c r="C21" s="1049"/>
      <c r="D21" s="1049"/>
      <c r="E21" s="1049"/>
      <c r="F21" s="1049"/>
      <c r="G21" s="1050"/>
      <c r="H21" s="1048">
        <v>2</v>
      </c>
      <c r="I21" s="1049"/>
      <c r="J21" s="1049"/>
      <c r="K21" s="1049"/>
      <c r="L21" s="1050"/>
    </row>
    <row r="22" spans="2:12" ht="15.75" thickBot="1" x14ac:dyDescent="0.3">
      <c r="B22" s="1051"/>
      <c r="C22" s="1052"/>
      <c r="D22" s="1052"/>
      <c r="E22" s="1052"/>
      <c r="F22" s="1052"/>
      <c r="G22" s="1053"/>
      <c r="H22" s="1051"/>
      <c r="I22" s="1052"/>
      <c r="J22" s="1052"/>
      <c r="K22" s="1052"/>
      <c r="L22" s="1053"/>
    </row>
    <row r="23" spans="2:12" x14ac:dyDescent="0.25">
      <c r="B23" s="946" t="s">
        <v>658</v>
      </c>
      <c r="C23" s="947"/>
      <c r="D23" s="947"/>
      <c r="E23" s="947"/>
      <c r="F23" s="947"/>
      <c r="G23" s="948"/>
      <c r="H23" s="946" t="s">
        <v>659</v>
      </c>
      <c r="I23" s="947"/>
      <c r="J23" s="947"/>
      <c r="K23" s="947"/>
      <c r="L23" s="948"/>
    </row>
    <row r="24" spans="2:12" x14ac:dyDescent="0.25">
      <c r="B24" s="931"/>
      <c r="C24" s="932"/>
      <c r="D24" s="932"/>
      <c r="E24" s="932"/>
      <c r="F24" s="932"/>
      <c r="G24" s="933"/>
      <c r="H24" s="931"/>
      <c r="I24" s="932"/>
      <c r="J24" s="932"/>
      <c r="K24" s="932"/>
      <c r="L24" s="933"/>
    </row>
    <row r="25" spans="2:12" x14ac:dyDescent="0.25">
      <c r="B25" s="931"/>
      <c r="C25" s="932"/>
      <c r="D25" s="932"/>
      <c r="E25" s="932"/>
      <c r="F25" s="932"/>
      <c r="G25" s="933"/>
      <c r="H25" s="931"/>
      <c r="I25" s="932"/>
      <c r="J25" s="932"/>
      <c r="K25" s="932"/>
      <c r="L25" s="933"/>
    </row>
    <row r="26" spans="2:12" x14ac:dyDescent="0.25">
      <c r="B26" s="931"/>
      <c r="C26" s="932"/>
      <c r="D26" s="932"/>
      <c r="E26" s="932"/>
      <c r="F26" s="932"/>
      <c r="G26" s="933"/>
      <c r="H26" s="931"/>
      <c r="I26" s="932"/>
      <c r="J26" s="932"/>
      <c r="K26" s="932"/>
      <c r="L26" s="933"/>
    </row>
    <row r="27" spans="2:12" x14ac:dyDescent="0.25">
      <c r="B27" s="931"/>
      <c r="C27" s="932"/>
      <c r="D27" s="932"/>
      <c r="E27" s="932"/>
      <c r="F27" s="932"/>
      <c r="G27" s="933"/>
      <c r="H27" s="931"/>
      <c r="I27" s="932"/>
      <c r="J27" s="932"/>
      <c r="K27" s="932"/>
      <c r="L27" s="933"/>
    </row>
    <row r="28" spans="2:12" x14ac:dyDescent="0.25">
      <c r="B28" s="931"/>
      <c r="C28" s="932"/>
      <c r="D28" s="932"/>
      <c r="E28" s="932"/>
      <c r="F28" s="932"/>
      <c r="G28" s="933"/>
      <c r="H28" s="931"/>
      <c r="I28" s="932"/>
      <c r="J28" s="932"/>
      <c r="K28" s="932"/>
      <c r="L28" s="933"/>
    </row>
    <row r="29" spans="2:12" x14ac:dyDescent="0.25">
      <c r="B29" s="931"/>
      <c r="C29" s="932"/>
      <c r="D29" s="932"/>
      <c r="E29" s="932"/>
      <c r="F29" s="932"/>
      <c r="G29" s="933"/>
      <c r="H29" s="931"/>
      <c r="I29" s="932"/>
      <c r="J29" s="932"/>
      <c r="K29" s="932"/>
      <c r="L29" s="933"/>
    </row>
    <row r="30" spans="2:12" x14ac:dyDescent="0.25">
      <c r="B30" s="931"/>
      <c r="C30" s="932"/>
      <c r="D30" s="932"/>
      <c r="E30" s="932"/>
      <c r="F30" s="932"/>
      <c r="G30" s="933"/>
      <c r="H30" s="931"/>
      <c r="I30" s="932"/>
      <c r="J30" s="932"/>
      <c r="K30" s="932"/>
      <c r="L30" s="933"/>
    </row>
    <row r="31" spans="2:12" x14ac:dyDescent="0.25">
      <c r="B31" s="931"/>
      <c r="C31" s="932"/>
      <c r="D31" s="932"/>
      <c r="E31" s="932"/>
      <c r="F31" s="932"/>
      <c r="G31" s="933"/>
      <c r="H31" s="931"/>
      <c r="I31" s="932"/>
      <c r="J31" s="932"/>
      <c r="K31" s="932"/>
      <c r="L31" s="933"/>
    </row>
    <row r="32" spans="2:12" x14ac:dyDescent="0.25">
      <c r="B32" s="931"/>
      <c r="C32" s="932"/>
      <c r="D32" s="932"/>
      <c r="E32" s="932"/>
      <c r="F32" s="932"/>
      <c r="G32" s="933"/>
      <c r="H32" s="931"/>
      <c r="I32" s="932"/>
      <c r="J32" s="932"/>
      <c r="K32" s="932"/>
      <c r="L32" s="933"/>
    </row>
    <row r="33" spans="2:12" x14ac:dyDescent="0.25">
      <c r="B33" s="931"/>
      <c r="C33" s="932"/>
      <c r="D33" s="932"/>
      <c r="E33" s="932"/>
      <c r="F33" s="932"/>
      <c r="G33" s="933"/>
      <c r="H33" s="931"/>
      <c r="I33" s="932"/>
      <c r="J33" s="932"/>
      <c r="K33" s="932"/>
      <c r="L33" s="933"/>
    </row>
    <row r="34" spans="2:12" x14ac:dyDescent="0.25">
      <c r="B34" s="931"/>
      <c r="C34" s="932"/>
      <c r="D34" s="932"/>
      <c r="E34" s="932"/>
      <c r="F34" s="932"/>
      <c r="G34" s="933"/>
      <c r="H34" s="931"/>
      <c r="I34" s="932"/>
      <c r="J34" s="932"/>
      <c r="K34" s="932"/>
      <c r="L34" s="933"/>
    </row>
    <row r="35" spans="2:12" x14ac:dyDescent="0.25">
      <c r="B35" s="931"/>
      <c r="C35" s="932"/>
      <c r="D35" s="932"/>
      <c r="E35" s="932"/>
      <c r="F35" s="932"/>
      <c r="G35" s="933"/>
      <c r="H35" s="931"/>
      <c r="I35" s="932"/>
      <c r="J35" s="932"/>
      <c r="K35" s="932"/>
      <c r="L35" s="933"/>
    </row>
    <row r="36" spans="2:12" x14ac:dyDescent="0.25">
      <c r="B36" s="931"/>
      <c r="C36" s="932"/>
      <c r="D36" s="932"/>
      <c r="E36" s="932"/>
      <c r="F36" s="932"/>
      <c r="G36" s="933"/>
      <c r="H36" s="931"/>
      <c r="I36" s="932"/>
      <c r="J36" s="932"/>
      <c r="K36" s="932"/>
      <c r="L36" s="933"/>
    </row>
    <row r="37" spans="2:12" ht="15" customHeight="1" x14ac:dyDescent="0.25">
      <c r="B37" s="1048">
        <v>3</v>
      </c>
      <c r="C37" s="1049"/>
      <c r="D37" s="1049"/>
      <c r="E37" s="1049"/>
      <c r="F37" s="1049"/>
      <c r="G37" s="1050"/>
      <c r="H37" s="1048">
        <v>4</v>
      </c>
      <c r="I37" s="1049"/>
      <c r="J37" s="1049"/>
      <c r="K37" s="1049"/>
      <c r="L37" s="1050"/>
    </row>
    <row r="38" spans="2:12" ht="15.75" thickBot="1" x14ac:dyDescent="0.3">
      <c r="B38" s="1051"/>
      <c r="C38" s="1052"/>
      <c r="D38" s="1052"/>
      <c r="E38" s="1052"/>
      <c r="F38" s="1052"/>
      <c r="G38" s="1053"/>
      <c r="H38" s="1051"/>
      <c r="I38" s="1052"/>
      <c r="J38" s="1052"/>
      <c r="K38" s="1052"/>
      <c r="L38" s="1053"/>
    </row>
    <row r="39" spans="2:12" x14ac:dyDescent="0.25">
      <c r="B39" s="946" t="s">
        <v>658</v>
      </c>
      <c r="C39" s="947"/>
      <c r="D39" s="947"/>
      <c r="E39" s="947"/>
      <c r="F39" s="947"/>
      <c r="G39" s="948"/>
      <c r="H39" s="946" t="s">
        <v>659</v>
      </c>
      <c r="I39" s="947"/>
      <c r="J39" s="947"/>
      <c r="K39" s="947"/>
      <c r="L39" s="948"/>
    </row>
    <row r="40" spans="2:12" x14ac:dyDescent="0.25">
      <c r="B40" s="931"/>
      <c r="C40" s="932"/>
      <c r="D40" s="932"/>
      <c r="E40" s="932"/>
      <c r="F40" s="932"/>
      <c r="G40" s="933"/>
      <c r="H40" s="931"/>
      <c r="I40" s="932"/>
      <c r="J40" s="932"/>
      <c r="K40" s="932"/>
      <c r="L40" s="933"/>
    </row>
    <row r="41" spans="2:12" x14ac:dyDescent="0.25">
      <c r="B41" s="931"/>
      <c r="C41" s="932"/>
      <c r="D41" s="932"/>
      <c r="E41" s="932"/>
      <c r="F41" s="932"/>
      <c r="G41" s="933"/>
      <c r="H41" s="931"/>
      <c r="I41" s="932"/>
      <c r="J41" s="932"/>
      <c r="K41" s="932"/>
      <c r="L41" s="933"/>
    </row>
    <row r="42" spans="2:12" x14ac:dyDescent="0.25">
      <c r="B42" s="931"/>
      <c r="C42" s="932"/>
      <c r="D42" s="932"/>
      <c r="E42" s="932"/>
      <c r="F42" s="932"/>
      <c r="G42" s="933"/>
      <c r="H42" s="931"/>
      <c r="I42" s="932"/>
      <c r="J42" s="932"/>
      <c r="K42" s="932"/>
      <c r="L42" s="933"/>
    </row>
    <row r="43" spans="2:12" x14ac:dyDescent="0.25">
      <c r="B43" s="931"/>
      <c r="C43" s="932"/>
      <c r="D43" s="932"/>
      <c r="E43" s="932"/>
      <c r="F43" s="932"/>
      <c r="G43" s="933"/>
      <c r="H43" s="931"/>
      <c r="I43" s="932"/>
      <c r="J43" s="932"/>
      <c r="K43" s="932"/>
      <c r="L43" s="933"/>
    </row>
    <row r="44" spans="2:12" x14ac:dyDescent="0.25">
      <c r="B44" s="931"/>
      <c r="C44" s="932"/>
      <c r="D44" s="932"/>
      <c r="E44" s="932"/>
      <c r="F44" s="932"/>
      <c r="G44" s="933"/>
      <c r="H44" s="931"/>
      <c r="I44" s="932"/>
      <c r="J44" s="932"/>
      <c r="K44" s="932"/>
      <c r="L44" s="933"/>
    </row>
    <row r="45" spans="2:12" x14ac:dyDescent="0.25">
      <c r="B45" s="931"/>
      <c r="C45" s="932"/>
      <c r="D45" s="932"/>
      <c r="E45" s="932"/>
      <c r="F45" s="932"/>
      <c r="G45" s="933"/>
      <c r="H45" s="931"/>
      <c r="I45" s="932"/>
      <c r="J45" s="932"/>
      <c r="K45" s="932"/>
      <c r="L45" s="933"/>
    </row>
    <row r="46" spans="2:12" x14ac:dyDescent="0.25">
      <c r="B46" s="931"/>
      <c r="C46" s="932"/>
      <c r="D46" s="932"/>
      <c r="E46" s="932"/>
      <c r="F46" s="932"/>
      <c r="G46" s="933"/>
      <c r="H46" s="931"/>
      <c r="I46" s="932"/>
      <c r="J46" s="932"/>
      <c r="K46" s="932"/>
      <c r="L46" s="933"/>
    </row>
    <row r="47" spans="2:12" x14ac:dyDescent="0.25">
      <c r="B47" s="931"/>
      <c r="C47" s="932"/>
      <c r="D47" s="932"/>
      <c r="E47" s="932"/>
      <c r="F47" s="932"/>
      <c r="G47" s="933"/>
      <c r="H47" s="931"/>
      <c r="I47" s="932"/>
      <c r="J47" s="932"/>
      <c r="K47" s="932"/>
      <c r="L47" s="933"/>
    </row>
    <row r="48" spans="2:12" x14ac:dyDescent="0.25">
      <c r="B48" s="931"/>
      <c r="C48" s="932"/>
      <c r="D48" s="932"/>
      <c r="E48" s="932"/>
      <c r="F48" s="932"/>
      <c r="G48" s="933"/>
      <c r="H48" s="931"/>
      <c r="I48" s="932"/>
      <c r="J48" s="932"/>
      <c r="K48" s="932"/>
      <c r="L48" s="933"/>
    </row>
    <row r="49" spans="2:12" x14ac:dyDescent="0.25">
      <c r="B49" s="931"/>
      <c r="C49" s="932"/>
      <c r="D49" s="932"/>
      <c r="E49" s="932"/>
      <c r="F49" s="932"/>
      <c r="G49" s="933"/>
      <c r="H49" s="931"/>
      <c r="I49" s="932"/>
      <c r="J49" s="932"/>
      <c r="K49" s="932"/>
      <c r="L49" s="933"/>
    </row>
    <row r="50" spans="2:12" x14ac:dyDescent="0.25">
      <c r="B50" s="931"/>
      <c r="C50" s="932"/>
      <c r="D50" s="932"/>
      <c r="E50" s="932"/>
      <c r="F50" s="932"/>
      <c r="G50" s="933"/>
      <c r="H50" s="931"/>
      <c r="I50" s="932"/>
      <c r="J50" s="932"/>
      <c r="K50" s="932"/>
      <c r="L50" s="933"/>
    </row>
    <row r="51" spans="2:12" x14ac:dyDescent="0.25">
      <c r="B51" s="931"/>
      <c r="C51" s="932"/>
      <c r="D51" s="932"/>
      <c r="E51" s="932"/>
      <c r="F51" s="932"/>
      <c r="G51" s="933"/>
      <c r="H51" s="931"/>
      <c r="I51" s="932"/>
      <c r="J51" s="932"/>
      <c r="K51" s="932"/>
      <c r="L51" s="933"/>
    </row>
    <row r="52" spans="2:12" x14ac:dyDescent="0.25">
      <c r="B52" s="931"/>
      <c r="C52" s="932"/>
      <c r="D52" s="932"/>
      <c r="E52" s="932"/>
      <c r="F52" s="932"/>
      <c r="G52" s="933"/>
      <c r="H52" s="931"/>
      <c r="I52" s="932"/>
      <c r="J52" s="932"/>
      <c r="K52" s="932"/>
      <c r="L52" s="933"/>
    </row>
    <row r="53" spans="2:12" ht="15" customHeight="1" x14ac:dyDescent="0.25">
      <c r="B53" s="1048">
        <v>5</v>
      </c>
      <c r="C53" s="1049"/>
      <c r="D53" s="1049"/>
      <c r="E53" s="1049"/>
      <c r="F53" s="1049"/>
      <c r="G53" s="1050"/>
      <c r="H53" s="1048">
        <v>6</v>
      </c>
      <c r="I53" s="1049"/>
      <c r="J53" s="1049"/>
      <c r="K53" s="1049"/>
      <c r="L53" s="1050"/>
    </row>
    <row r="54" spans="2:12" ht="15.75" thickBot="1" x14ac:dyDescent="0.3">
      <c r="B54" s="1051"/>
      <c r="C54" s="1052"/>
      <c r="D54" s="1052"/>
      <c r="E54" s="1052"/>
      <c r="F54" s="1052"/>
      <c r="G54" s="1053"/>
      <c r="H54" s="1051"/>
      <c r="I54" s="1052"/>
      <c r="J54" s="1052"/>
      <c r="K54" s="1052"/>
      <c r="L54" s="1053"/>
    </row>
    <row r="55" spans="2:12" x14ac:dyDescent="0.25">
      <c r="B55" s="946" t="s">
        <v>658</v>
      </c>
      <c r="C55" s="947"/>
      <c r="D55" s="947"/>
      <c r="E55" s="947"/>
      <c r="F55" s="947"/>
      <c r="G55" s="948"/>
      <c r="H55" s="946" t="s">
        <v>659</v>
      </c>
      <c r="I55" s="947"/>
      <c r="J55" s="947"/>
      <c r="K55" s="947"/>
      <c r="L55" s="948"/>
    </row>
    <row r="56" spans="2:12" x14ac:dyDescent="0.25">
      <c r="B56" s="931"/>
      <c r="C56" s="932"/>
      <c r="D56" s="932"/>
      <c r="E56" s="932"/>
      <c r="F56" s="932"/>
      <c r="G56" s="933"/>
      <c r="H56" s="931"/>
      <c r="I56" s="932"/>
      <c r="J56" s="932"/>
      <c r="K56" s="932"/>
      <c r="L56" s="933"/>
    </row>
    <row r="57" spans="2:12" x14ac:dyDescent="0.25">
      <c r="B57" s="931"/>
      <c r="C57" s="932"/>
      <c r="D57" s="932"/>
      <c r="E57" s="932"/>
      <c r="F57" s="932"/>
      <c r="G57" s="933"/>
      <c r="H57" s="931"/>
      <c r="I57" s="932"/>
      <c r="J57" s="932"/>
      <c r="K57" s="932"/>
      <c r="L57" s="933"/>
    </row>
    <row r="58" spans="2:12" x14ac:dyDescent="0.25">
      <c r="B58" s="931"/>
      <c r="C58" s="932"/>
      <c r="D58" s="932"/>
      <c r="E58" s="932"/>
      <c r="F58" s="932"/>
      <c r="G58" s="933"/>
      <c r="H58" s="931"/>
      <c r="I58" s="932"/>
      <c r="J58" s="932"/>
      <c r="K58" s="932"/>
      <c r="L58" s="933"/>
    </row>
    <row r="59" spans="2:12" x14ac:dyDescent="0.25">
      <c r="B59" s="931"/>
      <c r="C59" s="932"/>
      <c r="D59" s="932"/>
      <c r="E59" s="932"/>
      <c r="F59" s="932"/>
      <c r="G59" s="933"/>
      <c r="H59" s="931"/>
      <c r="I59" s="932"/>
      <c r="J59" s="932"/>
      <c r="K59" s="932"/>
      <c r="L59" s="933"/>
    </row>
    <row r="60" spans="2:12" x14ac:dyDescent="0.25">
      <c r="B60" s="931"/>
      <c r="C60" s="932"/>
      <c r="D60" s="932"/>
      <c r="E60" s="932"/>
      <c r="F60" s="932"/>
      <c r="G60" s="933"/>
      <c r="H60" s="931"/>
      <c r="I60" s="932"/>
      <c r="J60" s="932"/>
      <c r="K60" s="932"/>
      <c r="L60" s="933"/>
    </row>
    <row r="61" spans="2:12" x14ac:dyDescent="0.25">
      <c r="B61" s="931"/>
      <c r="C61" s="932"/>
      <c r="D61" s="932"/>
      <c r="E61" s="932"/>
      <c r="F61" s="932"/>
      <c r="G61" s="933"/>
      <c r="H61" s="931"/>
      <c r="I61" s="932"/>
      <c r="J61" s="932"/>
      <c r="K61" s="932"/>
      <c r="L61" s="933"/>
    </row>
    <row r="62" spans="2:12" x14ac:dyDescent="0.25">
      <c r="B62" s="931"/>
      <c r="C62" s="932"/>
      <c r="D62" s="932"/>
      <c r="E62" s="932"/>
      <c r="F62" s="932"/>
      <c r="G62" s="933"/>
      <c r="H62" s="931"/>
      <c r="I62" s="932"/>
      <c r="J62" s="932"/>
      <c r="K62" s="932"/>
      <c r="L62" s="933"/>
    </row>
    <row r="63" spans="2:12" x14ac:dyDescent="0.25">
      <c r="B63" s="931"/>
      <c r="C63" s="932"/>
      <c r="D63" s="932"/>
      <c r="E63" s="932"/>
      <c r="F63" s="932"/>
      <c r="G63" s="933"/>
      <c r="H63" s="931"/>
      <c r="I63" s="932"/>
      <c r="J63" s="932"/>
      <c r="K63" s="932"/>
      <c r="L63" s="933"/>
    </row>
    <row r="64" spans="2:12" x14ac:dyDescent="0.25">
      <c r="B64" s="931"/>
      <c r="C64" s="932"/>
      <c r="D64" s="932"/>
      <c r="E64" s="932"/>
      <c r="F64" s="932"/>
      <c r="G64" s="933"/>
      <c r="H64" s="931"/>
      <c r="I64" s="932"/>
      <c r="J64" s="932"/>
      <c r="K64" s="932"/>
      <c r="L64" s="933"/>
    </row>
    <row r="65" spans="2:12" x14ac:dyDescent="0.25">
      <c r="B65" s="931"/>
      <c r="C65" s="932"/>
      <c r="D65" s="932"/>
      <c r="E65" s="932"/>
      <c r="F65" s="932"/>
      <c r="G65" s="933"/>
      <c r="H65" s="931"/>
      <c r="I65" s="932"/>
      <c r="J65" s="932"/>
      <c r="K65" s="932"/>
      <c r="L65" s="933"/>
    </row>
    <row r="66" spans="2:12" x14ac:dyDescent="0.25">
      <c r="B66" s="931"/>
      <c r="C66" s="932"/>
      <c r="D66" s="932"/>
      <c r="E66" s="932"/>
      <c r="F66" s="932"/>
      <c r="G66" s="933"/>
      <c r="H66" s="931"/>
      <c r="I66" s="932"/>
      <c r="J66" s="932"/>
      <c r="K66" s="932"/>
      <c r="L66" s="933"/>
    </row>
    <row r="67" spans="2:12" x14ac:dyDescent="0.25">
      <c r="B67" s="931"/>
      <c r="C67" s="932"/>
      <c r="D67" s="932"/>
      <c r="E67" s="932"/>
      <c r="F67" s="932"/>
      <c r="G67" s="933"/>
      <c r="H67" s="931"/>
      <c r="I67" s="932"/>
      <c r="J67" s="932"/>
      <c r="K67" s="932"/>
      <c r="L67" s="933"/>
    </row>
    <row r="68" spans="2:12" x14ac:dyDescent="0.25">
      <c r="B68" s="931"/>
      <c r="C68" s="932"/>
      <c r="D68" s="932"/>
      <c r="E68" s="932"/>
      <c r="F68" s="932"/>
      <c r="G68" s="933"/>
      <c r="H68" s="931"/>
      <c r="I68" s="932"/>
      <c r="J68" s="932"/>
      <c r="K68" s="932"/>
      <c r="L68" s="933"/>
    </row>
    <row r="69" spans="2:12" ht="15" customHeight="1" x14ac:dyDescent="0.25">
      <c r="B69" s="1048">
        <v>7</v>
      </c>
      <c r="C69" s="1049"/>
      <c r="D69" s="1049"/>
      <c r="E69" s="1049"/>
      <c r="F69" s="1049"/>
      <c r="G69" s="1050"/>
      <c r="H69" s="1048">
        <v>8</v>
      </c>
      <c r="I69" s="1049"/>
      <c r="J69" s="1049"/>
      <c r="K69" s="1049"/>
      <c r="L69" s="1050"/>
    </row>
    <row r="70" spans="2:12" ht="15.75" thickBot="1" x14ac:dyDescent="0.3">
      <c r="B70" s="1051"/>
      <c r="C70" s="1052"/>
      <c r="D70" s="1052"/>
      <c r="E70" s="1052"/>
      <c r="F70" s="1052"/>
      <c r="G70" s="1053"/>
      <c r="H70" s="1051"/>
      <c r="I70" s="1052"/>
      <c r="J70" s="1052"/>
      <c r="K70" s="1052"/>
      <c r="L70" s="1053"/>
    </row>
    <row r="71" spans="2:12" ht="184.5" customHeight="1" thickBot="1" x14ac:dyDescent="0.3">
      <c r="B71" s="1063" t="s">
        <v>1102</v>
      </c>
      <c r="C71" s="1064"/>
      <c r="D71" s="1064"/>
      <c r="E71" s="1064"/>
      <c r="F71" s="1064"/>
      <c r="G71" s="1064"/>
      <c r="H71" s="1064"/>
      <c r="I71" s="1064"/>
      <c r="J71" s="1064"/>
      <c r="K71" s="1064"/>
      <c r="L71" s="1065"/>
    </row>
  </sheetData>
  <mergeCells count="27">
    <mergeCell ref="B21:G22"/>
    <mergeCell ref="H21:L22"/>
    <mergeCell ref="B1:L2"/>
    <mergeCell ref="B3:E3"/>
    <mergeCell ref="G3:I3"/>
    <mergeCell ref="J3:L3"/>
    <mergeCell ref="B4:G4"/>
    <mergeCell ref="H4:I4"/>
    <mergeCell ref="K4:L4"/>
    <mergeCell ref="H5:I5"/>
    <mergeCell ref="K5:L5"/>
    <mergeCell ref="B6:L6"/>
    <mergeCell ref="B7:G20"/>
    <mergeCell ref="H7:L20"/>
    <mergeCell ref="B23:G36"/>
    <mergeCell ref="H23:L36"/>
    <mergeCell ref="B37:G38"/>
    <mergeCell ref="H37:L38"/>
    <mergeCell ref="B39:G52"/>
    <mergeCell ref="H39:L52"/>
    <mergeCell ref="B71:L71"/>
    <mergeCell ref="B53:G54"/>
    <mergeCell ref="H53:L54"/>
    <mergeCell ref="B55:G68"/>
    <mergeCell ref="H55:L68"/>
    <mergeCell ref="B69:G70"/>
    <mergeCell ref="H69:L70"/>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2020-05-21T22:11:55Z</dcterms:modified>
</cp:coreProperties>
</file>